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9020" windowHeight="11760" activeTab="1"/>
  </bookViews>
  <sheets>
    <sheet name="Приложение № 1" sheetId="1" r:id="rId1"/>
    <sheet name="Приложение № 2" sheetId="2" r:id="rId2"/>
    <sheet name="Приложение № 3" sheetId="3" r:id="rId3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'Приложение № 1'!$7:$9</definedName>
    <definedName name="_xlnm.Print_Titles" localSheetId="1">'Приложение № 2'!$8:$9</definedName>
    <definedName name="_xlnm.Print_Titles" localSheetId="2">'Приложение № 3'!$7:$8</definedName>
    <definedName name="_xlnm.Print_Area" localSheetId="0">'Приложение № 1'!$A$1:$N$54</definedName>
    <definedName name="_xlnm.Print_Area" localSheetId="1">'Приложение № 2'!$A$1:$J$176</definedName>
    <definedName name="_xlnm.Print_Area" localSheetId="2">'Приложение № 3'!$A$1:$F$18</definedName>
  </definedNames>
  <calcPr fullCalcOnLoad="1"/>
</workbook>
</file>

<file path=xl/sharedStrings.xml><?xml version="1.0" encoding="utf-8"?>
<sst xmlns="http://schemas.openxmlformats.org/spreadsheetml/2006/main" count="1241" uniqueCount="341">
  <si>
    <t>Код классификации доходов бюджета</t>
  </si>
  <si>
    <t>№ строки</t>
  </si>
  <si>
    <t>код главного администратора</t>
  </si>
  <si>
    <t>код элемента</t>
  </si>
  <si>
    <t>(тыс. рублей)</t>
  </si>
  <si>
    <t>код группы</t>
  </si>
  <si>
    <t>код подгруппы</t>
  </si>
  <si>
    <t>код статьи</t>
  </si>
  <si>
    <t>код подстатьи</t>
  </si>
  <si>
    <t>00</t>
  </si>
  <si>
    <t>ВСЕГО</t>
  </si>
  <si>
    <t>000</t>
  </si>
  <si>
    <t>0000</t>
  </si>
  <si>
    <t>8</t>
  </si>
  <si>
    <t>1</t>
  </si>
  <si>
    <t>НАЛОГОВЫЕ И НЕНАЛОГОВЫЕ ДОХОДЫ</t>
  </si>
  <si>
    <t>03</t>
  </si>
  <si>
    <t>01</t>
  </si>
  <si>
    <t>Акцизы по подакцизным товарам (продукции), производимым на территории Российской Федерации</t>
  </si>
  <si>
    <t>110</t>
  </si>
  <si>
    <t>02</t>
  </si>
  <si>
    <t>08</t>
  </si>
  <si>
    <t>06</t>
  </si>
  <si>
    <t>11</t>
  </si>
  <si>
    <t>05</t>
  </si>
  <si>
    <t>04</t>
  </si>
  <si>
    <t>14</t>
  </si>
  <si>
    <t>430</t>
  </si>
  <si>
    <t>БЕЗВОЗМЕЗДНЫЕ ПОСТУПЛЕНИЯ</t>
  </si>
  <si>
    <t>2</t>
  </si>
  <si>
    <t>Дотации бюджетам субъектов Российской Федерации и муниципальных образований</t>
  </si>
  <si>
    <t>Иные межбюджетные трансферты</t>
  </si>
  <si>
    <t>182</t>
  </si>
  <si>
    <t>3</t>
  </si>
  <si>
    <t>4</t>
  </si>
  <si>
    <t>5</t>
  </si>
  <si>
    <t>6</t>
  </si>
  <si>
    <t>7</t>
  </si>
  <si>
    <t>Налог на доходы физических лиц</t>
  </si>
  <si>
    <t>9</t>
  </si>
  <si>
    <t>10</t>
  </si>
  <si>
    <t>Наименование кода классификации доходов бюджета</t>
  </si>
  <si>
    <t>код группы подвида</t>
  </si>
  <si>
    <t>код аналитической группы подвида</t>
  </si>
  <si>
    <t>013</t>
  </si>
  <si>
    <t>016</t>
  </si>
  <si>
    <t xml:space="preserve">Единый сельскохозяйственный налог </t>
  </si>
  <si>
    <t>Земельный налог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</si>
  <si>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</si>
  <si>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</si>
  <si>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</si>
  <si>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(сумма платежа)</t>
  </si>
  <si>
    <t>010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</si>
  <si>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</si>
  <si>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Доходы 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</si>
  <si>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</si>
  <si>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</si>
  <si>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230</t>
  </si>
  <si>
    <t>240</t>
  </si>
  <si>
    <t>250</t>
  </si>
  <si>
    <t>260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</si>
  <si>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</si>
  <si>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Налоги на совокупный доход</t>
  </si>
  <si>
    <t>030</t>
  </si>
  <si>
    <t xml:space="preserve">Налоги на имущество 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</si>
  <si>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</si>
  <si>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Земельный налог взимаемый по ст., установленным в соответствии с  подпунктом 2 п.1 ст. 394 НК РФ и применяемым о объектам налогообложения, расположенным в границах поселений</t>
  </si>
  <si>
    <t>033</t>
  </si>
  <si>
    <t>043</t>
  </si>
  <si>
    <t>020</t>
  </si>
  <si>
    <t xml:space="preserve">Государственная пошлина </t>
  </si>
  <si>
    <t>Доходы от продажи материальных и нематериальных активов</t>
  </si>
  <si>
    <t>001</t>
  </si>
  <si>
    <t>999</t>
  </si>
  <si>
    <t>12</t>
  </si>
  <si>
    <t>13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</si>
  <si>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</si>
  <si>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</si>
  <si>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</si>
  <si>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</si>
  <si>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</si>
  <si>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</si>
  <si>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</si>
  <si>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</si>
  <si>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</si>
  <si>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</si>
  <si>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35</t>
  </si>
  <si>
    <t>40</t>
  </si>
  <si>
    <t>49</t>
  </si>
  <si>
    <t>150</t>
  </si>
  <si>
    <t>25</t>
  </si>
  <si>
    <t>Дотации бюджетам сельских поселений на выравнивание бюджетной обеспеченности из бюджета субъекта Российской Федерации</t>
  </si>
  <si>
    <t>Дотации бюджетам сельских поселений на выравнивание бюджетной обеспеченности из бюджетов муниципальных районов</t>
  </si>
  <si>
    <t xml:space="preserve">Субсидии  бюджетам бюджетной системы  Российской  Федерации (межбюджетные субсидии) </t>
  </si>
  <si>
    <t xml:space="preserve">Прочие субсидии бюджетам сельских поселений ( на обеспечение первичных мер пожарной безопасности) в рамках подпрограммы «Предупреждение, спасение, помощь населению в чрезвычайных ситуациях» </t>
  </si>
  <si>
    <t xml:space="preserve">Прочие субсидии бюджетам сельских поселений (на капитальный ремонт и ремонт автомобильных дорог общего пользования местного значения за счет средств дорожного фонда Красноярского края) </t>
  </si>
  <si>
    <t>29</t>
  </si>
  <si>
    <t>7412</t>
  </si>
  <si>
    <t>7509</t>
  </si>
  <si>
    <t>30</t>
  </si>
  <si>
    <t xml:space="preserve">Субвенции  бюджетам бюджетной системы  Российской  Федерации  </t>
  </si>
  <si>
    <t xml:space="preserve">Субвенции бюджетам сельских поселений  на выполнение передаваемых полномочий субъектов Российской Федерации( на создание и обеспечение деятельности административных комиссий (в соответствии с Законом края от 23 апреля 2009 года № 8-3170) </t>
  </si>
  <si>
    <t>024</t>
  </si>
  <si>
    <t>7514</t>
  </si>
  <si>
    <t>Осуществление первичного воинского учета на территориях, где отсутствуют военные комиссариаты</t>
  </si>
  <si>
    <t>118</t>
  </si>
  <si>
    <t>Прочие межбюджетные трансферты, передаваемые бюджетам сельских поселений</t>
  </si>
  <si>
    <t>26</t>
  </si>
  <si>
    <t>27</t>
  </si>
  <si>
    <t>28</t>
  </si>
  <si>
    <t>7508</t>
  </si>
  <si>
    <t>Прочие субсидии бюджетам муниципальных образований( на содержание автомобильных дорог общего пользования местного значения за счет средств дорожного фонда Красноярского края) в рамках подпрограммы «Дороги Красноярья» государственной программы Красноярского края «Развитие транспортной системы»</t>
  </si>
  <si>
    <t>31</t>
  </si>
  <si>
    <t xml:space="preserve">ОТЧЕТ ОБ ИСПОЛНЕНИИ БЮДЖЕТАГЛАВНОГО РАСПОРЯДИТЕЛЯ, РАСПОРЯДИТЕЛЯ, ПОЛУЧАТЕЛЯ БЮДЖЕТНЫХ СРЕДСТВ,ГЛАВНОГО АДМИНИСТРАТОРА, АДМИНИСТРАТОРА ИСТОЧНИКОВ ФИНАНСИРОВАНИЯ ДЕФИЦИТА БЮДЖЕТА, ГЛАВНОГО АДМИНИСТРАТОРА, АДМИНИСТРАТОРА ДОХОДОВ БЮДЖЕТА </t>
  </si>
  <si>
    <t>% исполнения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</si>
  <si>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</si>
  <si>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Приложение № 1</t>
  </si>
  <si>
    <t>к постановлению администрации</t>
  </si>
  <si>
    <t>Толстихинского сельсовета</t>
  </si>
  <si>
    <t>Утвержденные бюджетные назначения на 2021 г.</t>
  </si>
  <si>
    <t xml:space="preserve">Утвержденные бюджетные назначения на 2021 г.  с учетом изменений </t>
  </si>
  <si>
    <t>021</t>
  </si>
  <si>
    <t>130</t>
  </si>
  <si>
    <t>ДОХОДЫ ОТ ОКАЗАНИЯ ПЛАТНЫХ УСЛУГ (РАБОТ) И КОМПЕНСАЦИИ ЗАТРАТ ГОСУДАРСТВА</t>
  </si>
  <si>
    <t>32</t>
  </si>
  <si>
    <t xml:space="preserve">Доходы, поступающие в порядке возмещения расходов, понесенных в связи с эксплуатацией имущества сельских поселений </t>
  </si>
  <si>
    <t>065</t>
  </si>
  <si>
    <t>Приложение № 2</t>
  </si>
  <si>
    <t>РАСХОДЫ</t>
  </si>
  <si>
    <t>Наименование главных распорядителей и наименование показателей бюджетной классификации</t>
  </si>
  <si>
    <t>Код ведомства</t>
  </si>
  <si>
    <t>Раздел, подраздел</t>
  </si>
  <si>
    <t>Целевая статья</t>
  </si>
  <si>
    <t>Вид расходов</t>
  </si>
  <si>
    <t xml:space="preserve">Утвержденные бюджетные назначения на 2021г. с учетом изменений </t>
  </si>
  <si>
    <t xml:space="preserve"> % исполнения </t>
  </si>
  <si>
    <t>Администрация Толстихинского сельсовета Уярского района</t>
  </si>
  <si>
    <t>ОБЩЕГОСУДАРСТВЕННЫЕ ВОПРОСЫ</t>
  </si>
  <si>
    <t>0100</t>
  </si>
  <si>
    <t/>
  </si>
  <si>
    <t>Функционирование высшего должностного лица субъекта РФ и муниципального образования</t>
  </si>
  <si>
    <t>0102</t>
  </si>
  <si>
    <t>Непрограммные расходы глава муниципального образования</t>
  </si>
  <si>
    <t>8700000000</t>
  </si>
  <si>
    <t>Функционирование высшего должностного лица муниципального образования</t>
  </si>
  <si>
    <t>8710000000</t>
  </si>
  <si>
    <t>Глава муниципальногот образования в рамках непрограммных расходов</t>
  </si>
  <si>
    <t>8710080010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</si>
  <si>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</si>
  <si>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</si>
  <si>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120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</si>
  <si>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</si>
  <si>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</si>
  <si>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Непрограммные расходы отдельных органов исполнительной власти</t>
  </si>
  <si>
    <t>9300000000</t>
  </si>
  <si>
    <t>Функционирование Администрации Толстихинского сельсовета</t>
  </si>
  <si>
    <t>9310000000</t>
  </si>
  <si>
    <t>Средства на частичную компенсацию расходов на повышение оплаты труда отдельным категориям работников бюджетной сферы Красноярского края в рамках непрограммных расходов отдельных органов исполнительной власти</t>
  </si>
  <si>
    <t>9310027240</t>
  </si>
  <si>
    <t>Руководство и управление в сфере установленных функций органов местного самоуправления в рамках непрограммных расходов исполнительного органа власти (фонд оплаты труда муниципальных служащих)</t>
  </si>
  <si>
    <t>9310080020</t>
  </si>
  <si>
    <t>Руководство и управление в сфере установленных функций органов местного самоуправления в рамках непрограммных расходов исполнительного органа власти (фонд оплаты труда обслуживающего персонала)</t>
  </si>
  <si>
    <t>9310080030</t>
  </si>
  <si>
    <t>Резервные фонды местной администрации  Толстихинского сельсовета</t>
  </si>
  <si>
    <t>0111</t>
  </si>
  <si>
    <t>Функционирование органов местного самоуправления</t>
  </si>
  <si>
    <t>9320000000</t>
  </si>
  <si>
    <t>Резервные фонды местной администрации  Толстихинского сельсовета в рамках непрограммных расходов отдельных органов исполнительной власти</t>
  </si>
  <si>
    <t>9320080090</t>
  </si>
  <si>
    <t>Иные бюджетные ассигнования</t>
  </si>
  <si>
    <t>800</t>
  </si>
  <si>
    <t>Резервные средства</t>
  </si>
  <si>
    <t>870</t>
  </si>
  <si>
    <t>Другие общегосударственные вопросы</t>
  </si>
  <si>
    <t>0113</t>
  </si>
  <si>
    <t xml:space="preserve">Выполнение государственных полномочий по созданию и обеспечению деятельности административных комиссий  администрации Толстихинского сельсовета </t>
  </si>
  <si>
    <t>9320075140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</si>
  <si>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</si>
  <si>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</si>
  <si>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</si>
  <si>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НАЦИОНАЛЬНАЯ ОБОРОНА</t>
  </si>
  <si>
    <t>0200</t>
  </si>
  <si>
    <t>Мобилизационная и вневойсковая подготовка</t>
  </si>
  <si>
    <t>0203</t>
  </si>
  <si>
    <t>Осуществление первичного воинского учета на территориях, где отсутствуют военные комиссариаты по администрации Толстихинского сельсовета в рамках непрограммных расходов отдельных органов исполнительной власти</t>
  </si>
  <si>
    <t>9320051180</t>
  </si>
  <si>
    <t>ПРОГРАММЫ</t>
  </si>
  <si>
    <t>Муниципальная программа Толстихинского сельсовета "Поселок наш родной - МО Толстихинский сельсовет"</t>
  </si>
  <si>
    <t>0100000000</t>
  </si>
  <si>
    <t>Подпрограмма "Создание условий для эффективного функционирования системы органов местного самоуправления" муниципальной программы Толстихинского сельсовета "Поселок наш родной"</t>
  </si>
  <si>
    <t>0140000000</t>
  </si>
  <si>
    <t>Обеспечение деятельности (оказание услуг) в рамках подпрограммы "Создание условий для эффективного функционирования системы органов местного самоуправления" муниципальной программы Толстихинского сельсовета "Поселок наш родной"</t>
  </si>
  <si>
    <t>0140080050</t>
  </si>
  <si>
    <t>Уплата налогов, сборов и иных платежей</t>
  </si>
  <si>
    <t>850</t>
  </si>
  <si>
    <t>Подпрограмма "Энергосбережение и повышение энергоэффективности МО Толстихинский сельсовет" муниципальной программы Толстихинского сельсовета "Поселок наш родной"</t>
  </si>
  <si>
    <t>0160000000</t>
  </si>
  <si>
    <t>Обеспечение деятельности (оказание услуг) в рамках подпрограммы "Энергосбережение и повышение энергоэффективности МО Толстихинский сельсовет" муниципальной программы Толстихинского сельсовета "Поселок наш родной"</t>
  </si>
  <si>
    <t>0160080050</t>
  </si>
  <si>
    <t>Обеспечение деятельности финансовых, налоговых и таможенных органов и органов финансового (финансово-бюджетного) контроля</t>
  </si>
  <si>
    <t>0106</t>
  </si>
  <si>
    <t>Обеспечение деятельности финансовых, налоговых и таможенных органов и органов финансового (финансово-бюджетного) контроля в рамках подпрограммы "Создание условий для эффективного функционирования системы органов местного самоуправления" муниципальной программы Толстихинского сельсовета "Поселок наш родной"</t>
  </si>
  <si>
    <t>0140080350</t>
  </si>
  <si>
    <t>Межбюджетные трансферты</t>
  </si>
  <si>
    <t>500</t>
  </si>
  <si>
    <t>540</t>
  </si>
  <si>
    <t>Средства на частичную компенсацию расходов на повышение оплаты труда отдельным категориям работников бюджетной сферы Красноярского края в рамках подпрограммы "Создание условий для эффективного функционирования системы органов местного самоуправления" муниципальной программы Толстихинского сельсовета "Поселок наш родной - МО Толстихинский сельсовет"</t>
  </si>
  <si>
    <t>0140027240</t>
  </si>
  <si>
    <t>0140080040</t>
  </si>
  <si>
    <t>Переданные полномочия в области имущественных и земельных отношений в рамках  подпрограммы "Создание условий для эффективного функционирования системы органов местного самоуправления" муниципальной программы Толстихинского сельсовета "Поселок наш родной"</t>
  </si>
  <si>
    <t>НАЦИОНАЛЬНАЯ БЕЗОПАСНОСТЬ И ПРАВООХРАНИТЕЛЬНАЯ ДЕЯТЕЛЬНОСТЬ</t>
  </si>
  <si>
    <t>0300</t>
  </si>
  <si>
    <t>Гражданская оборона</t>
  </si>
  <si>
    <t>0309</t>
  </si>
  <si>
    <t>Подпрограммы «Защита населения и территории МО Толстихинский сельсовет от чрезвычайных ситуаций природного и техногенного характера» муниципальной программы Толстихинского сельсовета "Поселок наш родной"</t>
  </si>
  <si>
    <t>0110000000</t>
  </si>
  <si>
    <t>Обеспечение деятельности на осуществление мероприятий в области гражданской обороны в рамках подпрограммы «Защита населения и территории МО Толстихинский сельсовет от чрезвычайных ситуаций природного и техногенного характера» муниципальной программы Толстихинского сельсовета "Поселок наш родной"</t>
  </si>
  <si>
    <t>0110080700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</si>
  <si>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</si>
  <si>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</si>
  <si>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Подпрограмма «Защита населения и территории МО Толстихинский сельсовет от чрезвычайных ситуаций природного и техногенного характера» муниципальной программы Толстихинского сельсовета "Поселок наш родной"</t>
  </si>
  <si>
    <t>Обеспечение деятельности на осуществление мероприятий в области предупреждения и ликвидации последствий чрезвычайных ситуаций, пожарная безопасность в рамках подпрограммы «Защита населения и территории МО Толстихинский сельсовет от чрезвычайных ситуаций природного и техногенного характера» муниципальной программы Толстихинского сельсовета "Поселок наш родной"</t>
  </si>
  <si>
    <t>0110080710</t>
  </si>
  <si>
    <t>Субсидия на обеспечение первичных мер пожарной безопасности в рамках подпрограммы «Защита населения и территории МО Толстихинский сельсовет от чрезвычайных ситуаций природного и техногенного характера» муниципальной программы Толстихинского сельсовета "Поселок наш родной"</t>
  </si>
  <si>
    <t>01100S4120</t>
  </si>
  <si>
    <t>Софинансирование субсидии на обеспечение первичных мер пожарной безопасности в рамках подпрограммы «Защита населения и территории МО Толстихинский сельсовет от чрезвычайных ситуаций природного и техногенного характера» муниципальной программы Толстихинского сельсовета "Поселок наш родной"</t>
  </si>
  <si>
    <t>Другие вопросы в области национальной безопасности и правоохранительной деятельности</t>
  </si>
  <si>
    <t>0314</t>
  </si>
  <si>
    <t>Подпрограмма «Комплексные меры по профилактике терроризма и экстремизма на территории МО Толстихинский сельсовет» муниципальной программы Толстихинского сельсовета "Поселок наш родной"</t>
  </si>
  <si>
    <t>0150000000</t>
  </si>
  <si>
    <t>Обеспечение деятельности на осуществление мероприятий по противодействию терроризма и экстремистской деятельности в рамках подпрограммы «Защита населения и территории МО Толстихинский сельсовет от чрезвычайных ситуаций природного и техногенного характера» муниципальной программы Толстихинского сельсовета "Поселок наш родной"</t>
  </si>
  <si>
    <t>0150080420</t>
  </si>
  <si>
    <t>НАЦИОНАЛЬНАЯ ЭКОНОМИКА</t>
  </si>
  <si>
    <t>0400</t>
  </si>
  <si>
    <t>Дорожное хозяйство(дорожные фонды)</t>
  </si>
  <si>
    <t>0409</t>
  </si>
  <si>
    <t>Подпрограмма «Дорожный фонд МО Толстихинский сельсовет»</t>
  </si>
  <si>
    <t>0120000000</t>
  </si>
  <si>
    <t>Содержание автомобильных дорог общего пользования за счет средств дорожного фонда Толстихинского сельсовета в рамках подпрограммы «Дорожный фонд МО Толстихинский сельсовет» муниципальной программы Толстихинского сельсовета "Поселок наш родной"</t>
  </si>
  <si>
    <t>0120080720</t>
  </si>
  <si>
    <t>Субсидия на содержание автомобильных дорог общего пользования местного значения городских округов, городских и сельских поселений за счет средств дорожного фонда Красноярского края в рамках подпрограммы «Дорожный фонд МО Толстихинский сельсовет» муниципальной программы Толстихинского сельсовета "Поселок наш родной"</t>
  </si>
  <si>
    <t>01200S5080</t>
  </si>
  <si>
    <t>Софинансирование субсидии на содержание автомобильных дорог общего пользования местного значения городских округов, городских и сельских поселений за счет средств дорожного фонда Красноярского края в рамках подпрограммы «Дорожный фонд МО Толстихинский сельсовет» муниципальной программы Толстихинского сельсовета "Поселок наш родной"</t>
  </si>
  <si>
    <t>ЖИЛИЩНО-КОММУНАЛЬНОЕ ХОЗЯЙСТВО</t>
  </si>
  <si>
    <t>0500</t>
  </si>
  <si>
    <t>Коммунальное хозяйство</t>
  </si>
  <si>
    <t>0502</t>
  </si>
  <si>
    <t xml:space="preserve">Подпрограмма "Жилищно-коммунальная инфраструктура МО Толстихинский сельсовет" </t>
  </si>
  <si>
    <t>0130000000</t>
  </si>
  <si>
    <t>Обеспечение деятельности (оказание услуг ) в области ЖКХ в рамках подпрограммы "Жилищно-коммунальная инфраструктура МО Толстихинский сельсовет" муниципальной программы Толстихинского сельсовета "Поселок наш родной"</t>
  </si>
  <si>
    <t>0130080740</t>
  </si>
  <si>
    <t>Благоустройство</t>
  </si>
  <si>
    <t>0503</t>
  </si>
  <si>
    <t>Обеспечение деятельности (оказание услуг ) в области благоустройства в рамках подпрограммы "Жилищно-коммунальная инфраструктура МО Толстихинский сельсовет" муниципальной программы Толстихинского сельсовета "Поселок наш родной"</t>
  </si>
  <si>
    <t>0130080750</t>
  </si>
  <si>
    <t xml:space="preserve">Подпрограмма "Энергосбережение и повышение энергоэффективности МО Толстихинский сельсовет" </t>
  </si>
  <si>
    <t>Обеспечение деятельности (оказание услуг ) в области благоустройства в рамках подпрограммы "Энергосбережение и повышение энергоэффективности МО Толстихинский сельсовет "Поселок наш родной"</t>
  </si>
  <si>
    <t>0160080750</t>
  </si>
  <si>
    <t>Другие вопросы в области жилищно-коммунального хозяйства</t>
  </si>
  <si>
    <t>0505</t>
  </si>
  <si>
    <t>Средства на частичную компенсацию расходов на повышение оплаты труда отдельным категориям работников бюджетной сферы Красноярского края в рамках подпрограммы "Жилищно-коммунальная инфраструктура МО Толстихинский сельсовет" муниципальной программы Толстихинского сельсовета "Поселок наш родной - МО Толстихинский сельсовет"</t>
  </si>
  <si>
    <t>0130027240</t>
  </si>
  <si>
    <t xml:space="preserve">Обеспечение деятельности  подведомственных учреждений  в рамках подпрограммы   "Жилищно-коммунальная инфраструктура МО Толстихинский сельсовет" муниципальной программы Толстихинского сельсовета "Поселок наш родной" </t>
  </si>
  <si>
    <t>0130080760</t>
  </si>
  <si>
    <t>Финансирование (возмещение)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в рамках подпрограммы «Жилищно-коммунальная инфраструктура МО Толстихинский сельсовет» муниципальной программы Толстихинского сельсовета «Поселок наш родной - МО Толстихинский сельсовет».</t>
  </si>
  <si>
    <t>01300S5710</t>
  </si>
  <si>
    <t>КУЛЬТУРА, КИНОМАТОГРАФИЯ</t>
  </si>
  <si>
    <t>0800</t>
  </si>
  <si>
    <t>Культура</t>
  </si>
  <si>
    <t>0801</t>
  </si>
  <si>
    <t>Муниципальная программы Толстихинского сельсовета "Развитие культуры"</t>
  </si>
  <si>
    <t>0200000000</t>
  </si>
  <si>
    <t>Подпрограмма "Развитие культурного потенциала населения"</t>
  </si>
  <si>
    <t>0210000000</t>
  </si>
  <si>
    <t>Переданные полномочия по созданию условий для обеспечения жителей услугами по организации досуга и услугами организации культуры в рамках подпрограммы «Развитие культурного потенциала населения» муниципальной программы Толстихинского сельсовета «Развитие культуры»</t>
  </si>
  <si>
    <t>0210080350</t>
  </si>
  <si>
    <t>СОЦИАЛЬНАЯ ПОЛИТИКА</t>
  </si>
  <si>
    <t>1000</t>
  </si>
  <si>
    <t>Пенсионное обеспечение</t>
  </si>
  <si>
    <t>1001</t>
  </si>
  <si>
    <t>Ежемесячные доплаты к пенсиям муниципальных служащих с учетом расходов на оплату по доставке и пересылке в рамках подпрограммы "Создание условий для эффективного функционирования системы органов местного самоуправления" муниципальной программы Толстихинского сельсовета "Поселок наш родной"</t>
  </si>
  <si>
    <t>0140080130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</si>
  <si>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</si>
  <si>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</si>
  <si>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</si>
  <si>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</si>
  <si>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Итого:</t>
  </si>
  <si>
    <t>Приложение № 3</t>
  </si>
  <si>
    <t xml:space="preserve">3. Источники внутреннего финансирования дефицита бюджета                                                                                                                                                                        </t>
  </si>
  <si>
    <t>Код</t>
  </si>
  <si>
    <t xml:space="preserve">Наименование кода группы, подгруппы, статьи, вида источника финансирования дефицита бюджета, кода классификации операций сектора государственного управления, относящихся к источникам финансирования дефицитов бюджетов Российской Федерации </t>
  </si>
  <si>
    <t>Утвержденные бюджетные назначения на 2021г.</t>
  </si>
  <si>
    <t xml:space="preserve">Утвержденные бюджетные назначения на 2021г.  с учетом изменений </t>
  </si>
  <si>
    <t>021 01 05 00 00 00 0000 000</t>
  </si>
  <si>
    <t>Изменение остатков средств на счетах по учету средств бюджета</t>
  </si>
  <si>
    <t>021 01 05 00 00 00 0000 500</t>
  </si>
  <si>
    <t>Увеличение остатков средств бюджетов</t>
  </si>
  <si>
    <t>021 01 05 02 00 00 0000 500</t>
  </si>
  <si>
    <t>Увеличение прочих остатков средств бюджетов</t>
  </si>
  <si>
    <t>021 01 05 02 01 00 0000 510</t>
  </si>
  <si>
    <t>Увеличение прочих остатков денежных средств бюджетов</t>
  </si>
  <si>
    <t>021 01 05 02 01 10 0000 510</t>
  </si>
  <si>
    <t>Увеличение прочих остатков денежных средств бюджетов субъектов Российской Федерации</t>
  </si>
  <si>
    <t>021 01 05 00 00 00 0000 600</t>
  </si>
  <si>
    <t>Уменьшение остатков средств бюджетов</t>
  </si>
  <si>
    <t>021 01 05 02 00 00 0000 600</t>
  </si>
  <si>
    <t>Уменьшение прочих остатков средств бюджетов</t>
  </si>
  <si>
    <t>021 01 05 02 01 00 0000 610</t>
  </si>
  <si>
    <t>Уменьшение прочих остатков денежных средств бюджетов</t>
  </si>
  <si>
    <t>021 01 05 02 01 10 0000 610</t>
  </si>
  <si>
    <t>Уменьшение прочих остатков денежных средств бюджетов субъектов Российской Федерации</t>
  </si>
  <si>
    <t>Всего</t>
  </si>
  <si>
    <t>7571</t>
  </si>
  <si>
    <t>7641</t>
  </si>
  <si>
    <t>2724</t>
  </si>
  <si>
    <t>7745</t>
  </si>
  <si>
    <t>099</t>
  </si>
  <si>
    <t>07</t>
  </si>
  <si>
    <t>Прочие субсидии бюджетам муниципальных образований (на финансирование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вод) в рамках подпрограммы «Модернизация, реконструкция и капитальный ремонт объектов коммунальной инфраструктуры муниципальных образований» государственной программы Красноярского края «Реформирование и модернизация жилищно-коммунального хозяйства и повышение энергетической эффективности»</t>
  </si>
  <si>
    <t>Субсидии бюджетам муниципальных образований на осуществление расходов, направленных на реализацию мероприятий по поддержке местных инициатив, в рамках подпрограммы «Поддержка местных инициатив» государственной программы Красноярского края «Содействие развитию местного самоуправления»</t>
  </si>
  <si>
    <t>Иные межбюджетные трансферты  на частичную компенсацию расходов на повышение оплаты труда отдельным категориям работников бюджетной сферы Красноярского края</t>
  </si>
  <si>
    <t>Иные межбюджетные трансферты за содействие развитию налогового потенциала в рамках подпрограммы «Содействие развитию налогового потенциала муниципальных образований» государственной программы Красноярского края «Содействие развитию местного самоуправления»</t>
  </si>
  <si>
    <t>Безвозмездные поступления от негосударственных организаций</t>
  </si>
  <si>
    <t>Прочие безвозмездные поступления от негосударственных организаций в бюджеты сельских поселений</t>
  </si>
  <si>
    <t>Прочие безвозмездные поступления</t>
  </si>
  <si>
    <t>Прочие безвозмездные поступления в бюджеты сельских поселений</t>
  </si>
  <si>
    <t>33</t>
  </si>
  <si>
    <t>34</t>
  </si>
  <si>
    <t>36</t>
  </si>
  <si>
    <t>37</t>
  </si>
  <si>
    <t>38</t>
  </si>
  <si>
    <t>39</t>
  </si>
  <si>
    <t>41</t>
  </si>
  <si>
    <t>Исполнено за полугодие 2021 г.</t>
  </si>
  <si>
    <t>Исполнено за полугодие 2021г.</t>
  </si>
  <si>
    <t>0130077450</t>
  </si>
  <si>
    <t>01300S6410</t>
  </si>
  <si>
    <t>Содействие развитию налогового потенциала в рамках подпрограммы "Жилищно-коммунальная инфраструктура МО Толстихинский сельсовет" муниципальной программы Толстихинского сельсовета "Поселок наш родной"</t>
  </si>
  <si>
    <t>Осуществление расходов, направленных на реализацию мероприятий по поддержке местных инициатив, в рамках подпрограммы "Жилищно-коммунальная инфраструктура МО Толстихинский сельсовет" муниципальной программы Толстихинского сельсовета "Поселок наш родной"</t>
  </si>
  <si>
    <t>Исполнено за полугодие 2021 г</t>
  </si>
  <si>
    <t>от 19.07.2021 г № 47-П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</si>
</sst>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?"/>
  </numFmts>
  <fonts count="49">
    <font>
      <sz val="10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Arial Cyr"/>
      <family val="0"/>
    </font>
    <font>
      <sz val="10"/>
      <color indexed="10"/>
      <name val="Arial Cyr"/>
      <family val="0"/>
    </font>
    <font>
      <i/>
      <sz val="10"/>
      <name val="Times New Roman"/>
      <family val="1"/>
    </font>
    <font>
      <sz val="8"/>
      <color indexed="8"/>
      <name val="Calibri"/>
      <family val="2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0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0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6">
    <xf numFmtId="0" fontId="0" fillId="0" borderId="0" xfId="0" applyAlignment="1">
      <alignment/>
    </xf>
    <xf numFmtId="0" fontId="1" fillId="0" borderId="0" xfId="0" applyFont="1" applyFill="1" applyAlignment="1" quotePrefix="1">
      <alignment wrapText="1"/>
    </xf>
    <xf numFmtId="49" fontId="1" fillId="0" borderId="0" xfId="0" applyNumberFormat="1" applyFont="1" applyFill="1" applyAlignment="1" quotePrefix="1">
      <alignment wrapText="1"/>
    </xf>
    <xf numFmtId="0" fontId="1" fillId="0" borderId="0" xfId="0" applyFont="1" applyFill="1" applyAlignment="1">
      <alignment wrapText="1"/>
    </xf>
    <xf numFmtId="0" fontId="0" fillId="0" borderId="0" xfId="0" applyFill="1" applyAlignment="1">
      <alignment/>
    </xf>
    <xf numFmtId="49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0" fontId="3" fillId="0" borderId="10" xfId="0" applyNumberFormat="1" applyFont="1" applyFill="1" applyBorder="1" applyAlignment="1">
      <alignment horizontal="center" vertical="center" textRotation="90" wrapText="1"/>
    </xf>
    <xf numFmtId="0" fontId="3" fillId="0" borderId="11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top"/>
    </xf>
    <xf numFmtId="49" fontId="3" fillId="0" borderId="10" xfId="0" applyNumberFormat="1" applyFont="1" applyFill="1" applyBorder="1" applyAlignment="1">
      <alignment horizontal="center" vertical="top"/>
    </xf>
    <xf numFmtId="0" fontId="3" fillId="0" borderId="10" xfId="0" applyNumberFormat="1" applyFont="1" applyFill="1" applyBorder="1" applyAlignment="1">
      <alignment vertical="top" wrapText="1"/>
    </xf>
    <xf numFmtId="0" fontId="2" fillId="0" borderId="0" xfId="0" applyFont="1" applyFill="1" applyAlignment="1" quotePrefix="1">
      <alignment wrapText="1"/>
    </xf>
    <xf numFmtId="49" fontId="2" fillId="0" borderId="0" xfId="0" applyNumberFormat="1" applyFont="1" applyFill="1" applyAlignment="1" quotePrefix="1">
      <alignment wrapText="1"/>
    </xf>
    <xf numFmtId="0" fontId="2" fillId="0" borderId="10" xfId="0" applyFont="1" applyFill="1" applyBorder="1" applyAlignment="1" quotePrefix="1">
      <alignment wrapText="1"/>
    </xf>
    <xf numFmtId="0" fontId="3" fillId="0" borderId="0" xfId="0" applyFont="1" applyFill="1" applyAlignment="1">
      <alignment/>
    </xf>
    <xf numFmtId="49" fontId="3" fillId="0" borderId="0" xfId="0" applyNumberFormat="1" applyFont="1" applyFill="1" applyAlignment="1">
      <alignment/>
    </xf>
    <xf numFmtId="49" fontId="3" fillId="6" borderId="10" xfId="0" applyNumberFormat="1" applyFont="1" applyFill="1" applyBorder="1" applyAlignment="1">
      <alignment horizontal="left" vertical="top"/>
    </xf>
    <xf numFmtId="49" fontId="3" fillId="6" borderId="10" xfId="0" applyNumberFormat="1" applyFont="1" applyFill="1" applyBorder="1" applyAlignment="1">
      <alignment horizontal="center" vertical="top"/>
    </xf>
    <xf numFmtId="0" fontId="3" fillId="6" borderId="10" xfId="0" applyNumberFormat="1" applyFont="1" applyFill="1" applyBorder="1" applyAlignment="1">
      <alignment vertical="top" wrapText="1"/>
    </xf>
    <xf numFmtId="172" fontId="3" fillId="0" borderId="10" xfId="0" applyNumberFormat="1" applyFont="1" applyFill="1" applyBorder="1" applyAlignment="1">
      <alignment horizontal="center" vertical="center"/>
    </xf>
    <xf numFmtId="172" fontId="3" fillId="6" borderId="10" xfId="0" applyNumberFormat="1" applyFont="1" applyFill="1" applyBorder="1" applyAlignment="1">
      <alignment horizontal="center" vertical="center"/>
    </xf>
    <xf numFmtId="172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left" vertical="top"/>
    </xf>
    <xf numFmtId="49" fontId="2" fillId="0" borderId="10" xfId="0" applyNumberFormat="1" applyFont="1" applyFill="1" applyBorder="1" applyAlignment="1">
      <alignment horizontal="center" vertical="top"/>
    </xf>
    <xf numFmtId="0" fontId="2" fillId="0" borderId="10" xfId="0" applyNumberFormat="1" applyFont="1" applyFill="1" applyBorder="1" applyAlignment="1">
      <alignment vertical="top" wrapText="1"/>
    </xf>
    <xf numFmtId="49" fontId="3" fillId="33" borderId="10" xfId="0" applyNumberFormat="1" applyFont="1" applyFill="1" applyBorder="1" applyAlignment="1">
      <alignment horizontal="left" vertical="top"/>
    </xf>
    <xf numFmtId="49" fontId="3" fillId="33" borderId="10" xfId="0" applyNumberFormat="1" applyFont="1" applyFill="1" applyBorder="1" applyAlignment="1">
      <alignment horizontal="center" vertical="top"/>
    </xf>
    <xf numFmtId="0" fontId="3" fillId="33" borderId="10" xfId="0" applyNumberFormat="1" applyFont="1" applyFill="1" applyBorder="1" applyAlignment="1">
      <alignment vertical="top" wrapText="1"/>
    </xf>
    <xf numFmtId="172" fontId="3" fillId="33" borderId="10" xfId="0" applyNumberFormat="1" applyFont="1" applyFill="1" applyBorder="1" applyAlignment="1">
      <alignment horizontal="center" vertical="center"/>
    </xf>
    <xf numFmtId="173" fontId="3" fillId="33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/>
    </xf>
    <xf numFmtId="49" fontId="0" fillId="0" borderId="0" xfId="0" applyNumberFormat="1" applyFont="1" applyFill="1" applyAlignment="1">
      <alignment horizontal="center" vertical="top"/>
    </xf>
    <xf numFmtId="0" fontId="5" fillId="0" borderId="0" xfId="0" applyNumberFormat="1" applyFont="1" applyFill="1" applyAlignment="1">
      <alignment/>
    </xf>
    <xf numFmtId="49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right"/>
    </xf>
    <xf numFmtId="0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172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left" vertical="center" wrapText="1"/>
    </xf>
    <xf numFmtId="1" fontId="5" fillId="0" borderId="10" xfId="0" applyNumberFormat="1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vertical="top" wrapText="1"/>
    </xf>
    <xf numFmtId="49" fontId="6" fillId="0" borderId="10" xfId="0" applyNumberFormat="1" applyFont="1" applyFill="1" applyBorder="1" applyAlignment="1">
      <alignment horizontal="center" vertical="center" wrapText="1"/>
    </xf>
    <xf numFmtId="172" fontId="6" fillId="0" borderId="10" xfId="0" applyNumberFormat="1" applyFont="1" applyBorder="1" applyAlignment="1">
      <alignment vertical="top" wrapText="1"/>
    </xf>
    <xf numFmtId="49" fontId="6" fillId="33" borderId="1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 applyProtection="1">
      <alignment horizontal="left" vertical="center" wrapText="1"/>
      <protection/>
    </xf>
    <xf numFmtId="172" fontId="5" fillId="0" borderId="10" xfId="0" applyNumberFormat="1" applyFont="1" applyBorder="1" applyAlignment="1">
      <alignment vertical="top" wrapText="1"/>
    </xf>
    <xf numFmtId="49" fontId="5" fillId="33" borderId="12" xfId="0" applyNumberFormat="1" applyFont="1" applyFill="1" applyBorder="1" applyAlignment="1" applyProtection="1">
      <alignment horizontal="left" vertical="center" wrapText="1"/>
      <protection/>
    </xf>
    <xf numFmtId="2" fontId="5" fillId="0" borderId="10" xfId="0" applyNumberFormat="1" applyFont="1" applyFill="1" applyBorder="1" applyAlignment="1">
      <alignment vertical="top" wrapText="1"/>
    </xf>
    <xf numFmtId="172" fontId="5" fillId="34" borderId="10" xfId="0" applyNumberFormat="1" applyFont="1" applyFill="1" applyBorder="1" applyAlignment="1">
      <alignment vertical="top" wrapText="1"/>
    </xf>
    <xf numFmtId="172" fontId="6" fillId="0" borderId="10" xfId="0" applyNumberFormat="1" applyFont="1" applyBorder="1" applyAlignment="1">
      <alignment vertical="center" wrapText="1"/>
    </xf>
    <xf numFmtId="49" fontId="5" fillId="33" borderId="13" xfId="0" applyNumberFormat="1" applyFont="1" applyFill="1" applyBorder="1" applyAlignment="1" applyProtection="1">
      <alignment horizontal="left" vertical="center" wrapText="1"/>
      <protection/>
    </xf>
    <xf numFmtId="49" fontId="5" fillId="0" borderId="13" xfId="0" applyNumberFormat="1" applyFont="1" applyBorder="1" applyAlignment="1" applyProtection="1">
      <alignment horizontal="left" vertical="center" wrapText="1"/>
      <protection/>
    </xf>
    <xf numFmtId="0" fontId="4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6" fillId="35" borderId="10" xfId="0" applyNumberFormat="1" applyFont="1" applyFill="1" applyBorder="1" applyAlignment="1">
      <alignment vertical="top" wrapText="1"/>
    </xf>
    <xf numFmtId="49" fontId="5" fillId="35" borderId="10" xfId="0" applyNumberFormat="1" applyFont="1" applyFill="1" applyBorder="1" applyAlignment="1">
      <alignment horizontal="center" vertical="center" wrapText="1"/>
    </xf>
    <xf numFmtId="172" fontId="6" fillId="35" borderId="10" xfId="0" applyNumberFormat="1" applyFont="1" applyFill="1" applyBorder="1" applyAlignment="1">
      <alignment vertical="top" wrapText="1"/>
    </xf>
    <xf numFmtId="0" fontId="0" fillId="36" borderId="0" xfId="0" applyFont="1" applyFill="1" applyAlignment="1">
      <alignment/>
    </xf>
    <xf numFmtId="49" fontId="5" fillId="33" borderId="14" xfId="0" applyNumberFormat="1" applyFont="1" applyFill="1" applyBorder="1" applyAlignment="1" applyProtection="1">
      <alignment horizontal="left" vertical="center" wrapText="1"/>
      <protection/>
    </xf>
    <xf numFmtId="172" fontId="5" fillId="35" borderId="10" xfId="0" applyNumberFormat="1" applyFont="1" applyFill="1" applyBorder="1" applyAlignment="1">
      <alignment vertical="top" wrapText="1"/>
    </xf>
    <xf numFmtId="0" fontId="5" fillId="0" borderId="10" xfId="0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49" fontId="5" fillId="0" borderId="10" xfId="0" applyNumberFormat="1" applyFont="1" applyBorder="1" applyAlignment="1" applyProtection="1">
      <alignment horizontal="left" vertical="center" wrapText="1"/>
      <protection/>
    </xf>
    <xf numFmtId="2" fontId="6" fillId="0" borderId="10" xfId="0" applyNumberFormat="1" applyFont="1" applyFill="1" applyBorder="1" applyAlignment="1">
      <alignment horizontal="center" vertical="top" wrapText="1"/>
    </xf>
    <xf numFmtId="49" fontId="9" fillId="0" borderId="10" xfId="0" applyNumberFormat="1" applyFont="1" applyBorder="1" applyAlignment="1" applyProtection="1">
      <alignment horizontal="left" vertical="center" wrapText="1"/>
      <protection/>
    </xf>
    <xf numFmtId="0" fontId="5" fillId="35" borderId="10" xfId="0" applyFont="1" applyFill="1" applyBorder="1" applyAlignment="1">
      <alignment wrapText="1"/>
    </xf>
    <xf numFmtId="49" fontId="5" fillId="35" borderId="10" xfId="0" applyNumberFormat="1" applyFont="1" applyFill="1" applyBorder="1" applyAlignment="1">
      <alignment horizontal="center" vertical="top" wrapText="1"/>
    </xf>
    <xf numFmtId="0" fontId="5" fillId="35" borderId="10" xfId="0" applyFont="1" applyFill="1" applyBorder="1" applyAlignment="1">
      <alignment/>
    </xf>
    <xf numFmtId="49" fontId="6" fillId="0" borderId="10" xfId="0" applyNumberFormat="1" applyFont="1" applyBorder="1" applyAlignment="1" applyProtection="1">
      <alignment horizontal="left" vertical="center" wrapText="1"/>
      <protection/>
    </xf>
    <xf numFmtId="172" fontId="5" fillId="0" borderId="10" xfId="0" applyNumberFormat="1" applyFont="1" applyBorder="1" applyAlignment="1">
      <alignment horizontal="right" vertical="center" wrapText="1"/>
    </xf>
    <xf numFmtId="0" fontId="5" fillId="0" borderId="10" xfId="0" applyNumberFormat="1" applyFont="1" applyBorder="1" applyAlignment="1" applyProtection="1">
      <alignment horizontal="left" vertical="center" wrapText="1"/>
      <protection/>
    </xf>
    <xf numFmtId="0" fontId="5" fillId="0" borderId="10" xfId="0" applyFont="1" applyBorder="1" applyAlignment="1">
      <alignment horizontal="left" vertical="center"/>
    </xf>
    <xf numFmtId="172" fontId="5" fillId="34" borderId="10" xfId="0" applyNumberFormat="1" applyFont="1" applyFill="1" applyBorder="1" applyAlignment="1">
      <alignment horizontal="right" vertical="center" wrapText="1"/>
    </xf>
    <xf numFmtId="172" fontId="6" fillId="0" borderId="10" xfId="0" applyNumberFormat="1" applyFont="1" applyBorder="1" applyAlignment="1">
      <alignment horizontal="right" vertical="center" wrapText="1"/>
    </xf>
    <xf numFmtId="172" fontId="5" fillId="0" borderId="10" xfId="0" applyNumberFormat="1" applyFont="1" applyBorder="1" applyAlignment="1">
      <alignment horizontal="right" vertical="top" wrapText="1"/>
    </xf>
    <xf numFmtId="172" fontId="5" fillId="34" borderId="10" xfId="0" applyNumberFormat="1" applyFont="1" applyFill="1" applyBorder="1" applyAlignment="1">
      <alignment horizontal="right" vertical="top" wrapText="1"/>
    </xf>
    <xf numFmtId="2" fontId="5" fillId="35" borderId="10" xfId="0" applyNumberFormat="1" applyFont="1" applyFill="1" applyBorder="1" applyAlignment="1">
      <alignment vertical="top" wrapText="1"/>
    </xf>
    <xf numFmtId="172" fontId="6" fillId="0" borderId="10" xfId="0" applyNumberFormat="1" applyFont="1" applyBorder="1" applyAlignment="1">
      <alignment horizontal="right" vertical="top" wrapText="1"/>
    </xf>
    <xf numFmtId="49" fontId="5" fillId="0" borderId="10" xfId="0" applyNumberFormat="1" applyFont="1" applyFill="1" applyBorder="1" applyAlignment="1" applyProtection="1">
      <alignment horizontal="left" vertical="center" wrapText="1"/>
      <protection/>
    </xf>
    <xf numFmtId="2" fontId="9" fillId="0" borderId="10" xfId="0" applyNumberFormat="1" applyFont="1" applyFill="1" applyBorder="1" applyAlignment="1">
      <alignment vertical="top" wrapText="1"/>
    </xf>
    <xf numFmtId="49" fontId="9" fillId="35" borderId="10" xfId="0" applyNumberFormat="1" applyFont="1" applyFill="1" applyBorder="1" applyAlignment="1" applyProtection="1">
      <alignment horizontal="left" vertical="center" wrapText="1"/>
      <protection/>
    </xf>
    <xf numFmtId="174" fontId="5" fillId="0" borderId="14" xfId="0" applyNumberFormat="1" applyFont="1" applyBorder="1" applyAlignment="1" applyProtection="1">
      <alignment horizontal="left" vertical="center" wrapText="1"/>
      <protection/>
    </xf>
    <xf numFmtId="2" fontId="5" fillId="33" borderId="10" xfId="0" applyNumberFormat="1" applyFont="1" applyFill="1" applyBorder="1" applyAlignment="1">
      <alignment vertical="top" wrapText="1"/>
    </xf>
    <xf numFmtId="49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/>
    </xf>
    <xf numFmtId="0" fontId="5" fillId="0" borderId="10" xfId="0" applyNumberFormat="1" applyFont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center"/>
    </xf>
    <xf numFmtId="172" fontId="6" fillId="33" borderId="10" xfId="0" applyNumberFormat="1" applyFont="1" applyFill="1" applyBorder="1" applyAlignment="1">
      <alignment/>
    </xf>
    <xf numFmtId="172" fontId="0" fillId="0" borderId="0" xfId="0" applyNumberFormat="1" applyFont="1" applyFill="1" applyAlignment="1">
      <alignment/>
    </xf>
    <xf numFmtId="1" fontId="3" fillId="0" borderId="0" xfId="0" applyNumberFormat="1" applyFont="1" applyFill="1" applyAlignment="1">
      <alignment horizontal="center" vertical="top"/>
    </xf>
    <xf numFmtId="0" fontId="3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>
      <alignment horizontal="center" vertical="top"/>
    </xf>
    <xf numFmtId="0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center"/>
    </xf>
    <xf numFmtId="172" fontId="2" fillId="0" borderId="0" xfId="0" applyNumberFormat="1" applyFont="1" applyFill="1" applyAlignment="1">
      <alignment wrapText="1"/>
    </xf>
    <xf numFmtId="0" fontId="3" fillId="0" borderId="0" xfId="0" applyFont="1" applyFill="1" applyAlignment="1">
      <alignment horizontal="center" wrapText="1" shrinkToFit="1"/>
    </xf>
    <xf numFmtId="0" fontId="3" fillId="0" borderId="0" xfId="0" applyFont="1" applyFill="1" applyAlignment="1">
      <alignment horizontal="center" vertical="top" wrapText="1" shrinkToFit="1"/>
    </xf>
    <xf numFmtId="49" fontId="2" fillId="0" borderId="0" xfId="0" applyNumberFormat="1" applyFont="1" applyFill="1" applyBorder="1" applyAlignment="1">
      <alignment horizontal="center" wrapText="1" shrinkToFit="1"/>
    </xf>
    <xf numFmtId="49" fontId="3" fillId="0" borderId="0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 wrapText="1" shrinkToFit="1"/>
    </xf>
    <xf numFmtId="49" fontId="3" fillId="0" borderId="11" xfId="0" applyNumberFormat="1" applyFont="1" applyFill="1" applyBorder="1" applyAlignment="1">
      <alignment horizontal="center" vertical="center" wrapText="1" shrinkToFit="1"/>
    </xf>
    <xf numFmtId="49" fontId="3" fillId="0" borderId="11" xfId="0" applyNumberFormat="1" applyFont="1" applyFill="1" applyBorder="1" applyAlignment="1">
      <alignment horizontal="center" vertical="top" wrapText="1" shrinkToFit="1"/>
    </xf>
    <xf numFmtId="172" fontId="3" fillId="0" borderId="10" xfId="0" applyNumberFormat="1" applyFont="1" applyFill="1" applyBorder="1" applyAlignment="1">
      <alignment horizontal="center" vertical="center" wrapText="1" shrinkToFit="1"/>
    </xf>
    <xf numFmtId="0" fontId="3" fillId="0" borderId="0" xfId="0" applyFont="1" applyFill="1" applyAlignment="1">
      <alignment horizontal="center" vertical="center" wrapText="1" shrinkToFit="1"/>
    </xf>
    <xf numFmtId="0" fontId="3" fillId="0" borderId="10" xfId="0" applyFont="1" applyFill="1" applyBorder="1" applyAlignment="1">
      <alignment horizontal="center" vertical="top" wrapText="1" shrinkToFit="1"/>
    </xf>
    <xf numFmtId="49" fontId="3" fillId="0" borderId="10" xfId="0" applyNumberFormat="1" applyFont="1" applyFill="1" applyBorder="1" applyAlignment="1">
      <alignment horizontal="center" wrapText="1" shrinkToFit="1"/>
    </xf>
    <xf numFmtId="172" fontId="3" fillId="0" borderId="10" xfId="0" applyNumberFormat="1" applyFont="1" applyFill="1" applyBorder="1" applyAlignment="1">
      <alignment vertical="top"/>
    </xf>
    <xf numFmtId="49" fontId="11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wrapText="1"/>
    </xf>
    <xf numFmtId="1" fontId="48" fillId="0" borderId="10" xfId="0" applyNumberFormat="1" applyFont="1" applyFill="1" applyBorder="1" applyAlignment="1">
      <alignment horizontal="center" vertical="top" wrapText="1"/>
    </xf>
    <xf numFmtId="172" fontId="5" fillId="0" borderId="10" xfId="0" applyNumberFormat="1" applyFont="1" applyBorder="1" applyAlignment="1">
      <alignment vertical="center" wrapText="1"/>
    </xf>
    <xf numFmtId="0" fontId="5" fillId="33" borderId="0" xfId="0" applyFont="1" applyFill="1" applyAlignment="1">
      <alignment horizontal="right"/>
    </xf>
    <xf numFmtId="172" fontId="5" fillId="33" borderId="10" xfId="0" applyNumberFormat="1" applyFont="1" applyFill="1" applyBorder="1" applyAlignment="1">
      <alignment horizontal="center" vertical="center" wrapText="1"/>
    </xf>
    <xf numFmtId="172" fontId="6" fillId="33" borderId="10" xfId="0" applyNumberFormat="1" applyFont="1" applyFill="1" applyBorder="1" applyAlignment="1">
      <alignment vertical="top" wrapText="1"/>
    </xf>
    <xf numFmtId="172" fontId="5" fillId="33" borderId="10" xfId="0" applyNumberFormat="1" applyFont="1" applyFill="1" applyBorder="1" applyAlignment="1">
      <alignment vertical="top" wrapText="1"/>
    </xf>
    <xf numFmtId="172" fontId="6" fillId="33" borderId="10" xfId="0" applyNumberFormat="1" applyFont="1" applyFill="1" applyBorder="1" applyAlignment="1">
      <alignment vertical="center" wrapText="1"/>
    </xf>
    <xf numFmtId="172" fontId="5" fillId="33" borderId="10" xfId="0" applyNumberFormat="1" applyFont="1" applyFill="1" applyBorder="1" applyAlignment="1">
      <alignment horizontal="right" vertical="center" wrapText="1"/>
    </xf>
    <xf numFmtId="172" fontId="6" fillId="33" borderId="10" xfId="0" applyNumberFormat="1" applyFont="1" applyFill="1" applyBorder="1" applyAlignment="1">
      <alignment horizontal="right" vertical="center" wrapText="1"/>
    </xf>
    <xf numFmtId="172" fontId="5" fillId="33" borderId="10" xfId="0" applyNumberFormat="1" applyFont="1" applyFill="1" applyBorder="1" applyAlignment="1">
      <alignment horizontal="right" vertical="top" wrapText="1"/>
    </xf>
    <xf numFmtId="172" fontId="6" fillId="33" borderId="10" xfId="0" applyNumberFormat="1" applyFont="1" applyFill="1" applyBorder="1" applyAlignment="1">
      <alignment horizontal="right" vertical="top" wrapText="1"/>
    </xf>
    <xf numFmtId="172" fontId="5" fillId="33" borderId="10" xfId="0" applyNumberFormat="1" applyFont="1" applyFill="1" applyBorder="1" applyAlignment="1">
      <alignment vertical="center" wrapText="1"/>
    </xf>
    <xf numFmtId="0" fontId="3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2" fillId="0" borderId="15" xfId="0" applyNumberFormat="1" applyFont="1" applyFill="1" applyBorder="1" applyAlignment="1">
      <alignment horizontal="left" vertical="top" wrapText="1"/>
    </xf>
    <xf numFmtId="0" fontId="2" fillId="0" borderId="16" xfId="0" applyNumberFormat="1" applyFont="1" applyFill="1" applyBorder="1" applyAlignment="1">
      <alignment horizontal="left" vertical="top" wrapText="1"/>
    </xf>
    <xf numFmtId="0" fontId="2" fillId="0" borderId="17" xfId="0" applyNumberFormat="1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 quotePrefix="1">
      <alignment horizontal="center" wrapText="1"/>
    </xf>
    <xf numFmtId="0" fontId="3" fillId="0" borderId="10" xfId="0" applyNumberFormat="1" applyFont="1" applyFill="1" applyBorder="1" applyAlignment="1">
      <alignment horizontal="center" vertical="center" textRotation="90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 quotePrefix="1">
      <alignment horizontal="center" vertical="center" wrapText="1"/>
    </xf>
    <xf numFmtId="49" fontId="3" fillId="0" borderId="17" xfId="0" applyNumberFormat="1" applyFont="1" applyFill="1" applyBorder="1" applyAlignment="1" quotePrefix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 quotePrefix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8" xfId="0" applyNumberFormat="1" applyFont="1" applyFill="1" applyBorder="1" applyAlignment="1">
      <alignment horizontal="center" vertical="center" wrapText="1"/>
    </xf>
    <xf numFmtId="172" fontId="4" fillId="0" borderId="0" xfId="0" applyNumberFormat="1" applyFont="1" applyFill="1" applyBorder="1" applyAlignment="1">
      <alignment horizontal="right" vertical="top" wrapText="1"/>
    </xf>
    <xf numFmtId="0" fontId="3" fillId="0" borderId="19" xfId="0" applyFont="1" applyFill="1" applyBorder="1" applyAlignment="1">
      <alignment horizontal="right" wrapText="1"/>
    </xf>
    <xf numFmtId="0" fontId="6" fillId="37" borderId="15" xfId="0" applyFont="1" applyFill="1" applyBorder="1" applyAlignment="1">
      <alignment horizontal="center" wrapText="1"/>
    </xf>
    <xf numFmtId="0" fontId="6" fillId="37" borderId="16" xfId="0" applyFont="1" applyFill="1" applyBorder="1" applyAlignment="1">
      <alignment horizontal="center" wrapText="1"/>
    </xf>
    <xf numFmtId="0" fontId="6" fillId="37" borderId="17" xfId="0" applyFont="1" applyFill="1" applyBorder="1" applyAlignment="1">
      <alignment horizontal="center" wrapText="1"/>
    </xf>
    <xf numFmtId="49" fontId="5" fillId="0" borderId="0" xfId="0" applyNumberFormat="1" applyFont="1" applyAlignment="1">
      <alignment horizontal="right" vertical="top"/>
    </xf>
    <xf numFmtId="0" fontId="6" fillId="0" borderId="0" xfId="0" applyFont="1" applyFill="1" applyAlignment="1">
      <alignment horizontal="center"/>
    </xf>
    <xf numFmtId="172" fontId="3" fillId="0" borderId="0" xfId="0" applyNumberFormat="1" applyFont="1" applyFill="1" applyAlignment="1">
      <alignment horizontal="right" wrapText="1"/>
    </xf>
    <xf numFmtId="172" fontId="2" fillId="0" borderId="0" xfId="0" applyNumberFormat="1" applyFont="1" applyFill="1" applyAlignment="1">
      <alignment horizontal="center" wrapText="1"/>
    </xf>
    <xf numFmtId="49" fontId="3" fillId="0" borderId="10" xfId="0" applyNumberFormat="1" applyFont="1" applyFill="1" applyBorder="1" applyAlignment="1">
      <alignment horizontal="left" vertical="top"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5"/>
  <sheetViews>
    <sheetView zoomScaleSheetLayoutView="100" workbookViewId="0" topLeftCell="A1">
      <selection activeCell="I13" sqref="I13"/>
    </sheetView>
  </sheetViews>
  <sheetFormatPr defaultColWidth="9.00390625" defaultRowHeight="12.75"/>
  <cols>
    <col min="1" max="1" width="5.125" style="4" customWidth="1"/>
    <col min="2" max="2" width="5.25390625" style="5" customWidth="1"/>
    <col min="3" max="3" width="2.625" style="5" customWidth="1"/>
    <col min="4" max="4" width="3.625" style="5" customWidth="1"/>
    <col min="5" max="5" width="3.00390625" style="5" customWidth="1"/>
    <col min="6" max="6" width="4.25390625" style="5" customWidth="1"/>
    <col min="7" max="7" width="4.125" style="5" customWidth="1"/>
    <col min="8" max="8" width="5.125" style="5" customWidth="1"/>
    <col min="9" max="9" width="9.625" style="5" customWidth="1"/>
    <col min="10" max="10" width="75.25390625" style="5" customWidth="1"/>
    <col min="11" max="11" width="13.00390625" style="4" customWidth="1"/>
    <col min="12" max="12" width="16.375" style="4" customWidth="1"/>
    <col min="13" max="13" width="12.375" style="4" customWidth="1"/>
    <col min="14" max="14" width="8.125" style="4" customWidth="1"/>
    <col min="15" max="16" width="12.75390625" style="4" bestFit="1" customWidth="1"/>
    <col min="17" max="16384" width="9.125" style="4" customWidth="1"/>
  </cols>
  <sheetData>
    <row r="1" spans="1:13" s="3" customFormat="1" ht="1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144" t="s">
        <v>116</v>
      </c>
      <c r="L1" s="144"/>
      <c r="M1" s="144"/>
    </row>
    <row r="2" spans="1:13" s="3" customFormat="1" ht="13.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144" t="s">
        <v>117</v>
      </c>
      <c r="L2" s="144"/>
      <c r="M2" s="144"/>
    </row>
    <row r="3" spans="1:13" s="3" customFormat="1" ht="14.2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144" t="s">
        <v>118</v>
      </c>
      <c r="L3" s="144"/>
      <c r="M3" s="144"/>
    </row>
    <row r="4" spans="1:13" s="3" customFormat="1" ht="1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144" t="s">
        <v>340</v>
      </c>
      <c r="L4" s="144"/>
      <c r="M4" s="144"/>
    </row>
    <row r="5" spans="1:13" s="3" customFormat="1" ht="69" customHeight="1">
      <c r="A5" s="134" t="s">
        <v>113</v>
      </c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</row>
    <row r="6" spans="1:13" s="3" customFormat="1" ht="15.75" customHeight="1">
      <c r="A6" s="12"/>
      <c r="B6" s="13"/>
      <c r="C6" s="13"/>
      <c r="D6" s="13"/>
      <c r="E6" s="13"/>
      <c r="F6" s="13"/>
      <c r="G6" s="13"/>
      <c r="H6" s="13"/>
      <c r="I6" s="13"/>
      <c r="J6" s="13"/>
      <c r="K6" s="12"/>
      <c r="L6" s="145" t="s">
        <v>4</v>
      </c>
      <c r="M6" s="145"/>
    </row>
    <row r="7" spans="1:14" s="3" customFormat="1" ht="15" customHeight="1">
      <c r="A7" s="136" t="s">
        <v>1</v>
      </c>
      <c r="B7" s="137" t="s">
        <v>0</v>
      </c>
      <c r="C7" s="138"/>
      <c r="D7" s="138"/>
      <c r="E7" s="138"/>
      <c r="F7" s="138"/>
      <c r="G7" s="138"/>
      <c r="H7" s="138"/>
      <c r="I7" s="139"/>
      <c r="J7" s="140" t="s">
        <v>41</v>
      </c>
      <c r="K7" s="142" t="s">
        <v>119</v>
      </c>
      <c r="L7" s="140" t="s">
        <v>120</v>
      </c>
      <c r="M7" s="140" t="s">
        <v>333</v>
      </c>
      <c r="N7" s="140" t="s">
        <v>114</v>
      </c>
    </row>
    <row r="8" spans="1:14" s="3" customFormat="1" ht="90" customHeight="1">
      <c r="A8" s="136"/>
      <c r="B8" s="7" t="s">
        <v>2</v>
      </c>
      <c r="C8" s="7" t="s">
        <v>5</v>
      </c>
      <c r="D8" s="7" t="s">
        <v>6</v>
      </c>
      <c r="E8" s="7" t="s">
        <v>7</v>
      </c>
      <c r="F8" s="7" t="s">
        <v>8</v>
      </c>
      <c r="G8" s="7" t="s">
        <v>3</v>
      </c>
      <c r="H8" s="7" t="s">
        <v>42</v>
      </c>
      <c r="I8" s="7" t="s">
        <v>43</v>
      </c>
      <c r="J8" s="141"/>
      <c r="K8" s="143"/>
      <c r="L8" s="141"/>
      <c r="M8" s="141"/>
      <c r="N8" s="141"/>
    </row>
    <row r="9" spans="1:14" s="3" customFormat="1" ht="13.5" customHeight="1">
      <c r="A9" s="14"/>
      <c r="B9" s="8">
        <v>1</v>
      </c>
      <c r="C9" s="8">
        <v>2</v>
      </c>
      <c r="D9" s="8">
        <v>3</v>
      </c>
      <c r="E9" s="8">
        <v>4</v>
      </c>
      <c r="F9" s="8">
        <v>5</v>
      </c>
      <c r="G9" s="8">
        <v>6</v>
      </c>
      <c r="H9" s="8">
        <v>7</v>
      </c>
      <c r="I9" s="8">
        <v>8</v>
      </c>
      <c r="J9" s="8">
        <v>9</v>
      </c>
      <c r="K9" s="8">
        <v>10</v>
      </c>
      <c r="L9" s="8">
        <v>11</v>
      </c>
      <c r="M9" s="8">
        <v>12</v>
      </c>
      <c r="N9" s="8">
        <v>13</v>
      </c>
    </row>
    <row r="10" spans="1:16" ht="19.5" customHeight="1">
      <c r="A10" s="23" t="s">
        <v>14</v>
      </c>
      <c r="B10" s="24" t="s">
        <v>11</v>
      </c>
      <c r="C10" s="24" t="s">
        <v>14</v>
      </c>
      <c r="D10" s="24" t="s">
        <v>9</v>
      </c>
      <c r="E10" s="24" t="s">
        <v>9</v>
      </c>
      <c r="F10" s="24" t="s">
        <v>11</v>
      </c>
      <c r="G10" s="24" t="s">
        <v>9</v>
      </c>
      <c r="H10" s="24" t="s">
        <v>12</v>
      </c>
      <c r="I10" s="24" t="s">
        <v>11</v>
      </c>
      <c r="J10" s="25" t="s">
        <v>15</v>
      </c>
      <c r="K10" s="22">
        <f>K11+K15+K20+K22+K24+K27+K29+K31</f>
        <v>2142.5</v>
      </c>
      <c r="L10" s="22">
        <f>L11+L15+L20+L22+L24+L27+L29+L31</f>
        <v>2142.5</v>
      </c>
      <c r="M10" s="22">
        <f>M11+M15+M20+M22+M24+M27+M29+M31</f>
        <v>932.4000000000001</v>
      </c>
      <c r="N10" s="22">
        <f>M10/L10*100</f>
        <v>43.51925320886815</v>
      </c>
      <c r="O10" s="6"/>
      <c r="P10" s="6"/>
    </row>
    <row r="11" spans="1:16" ht="18.75" customHeight="1">
      <c r="A11" s="23" t="s">
        <v>29</v>
      </c>
      <c r="B11" s="24" t="s">
        <v>32</v>
      </c>
      <c r="C11" s="24" t="s">
        <v>14</v>
      </c>
      <c r="D11" s="24" t="s">
        <v>17</v>
      </c>
      <c r="E11" s="24" t="s">
        <v>20</v>
      </c>
      <c r="F11" s="24" t="s">
        <v>11</v>
      </c>
      <c r="G11" s="24" t="s">
        <v>9</v>
      </c>
      <c r="H11" s="24" t="s">
        <v>12</v>
      </c>
      <c r="I11" s="24" t="s">
        <v>19</v>
      </c>
      <c r="J11" s="25" t="s">
        <v>38</v>
      </c>
      <c r="K11" s="22">
        <f>K12+K14</f>
        <v>66.6</v>
      </c>
      <c r="L11" s="22">
        <f>L12+L14</f>
        <v>66.60000000000001</v>
      </c>
      <c r="M11" s="22">
        <f>M12+M14</f>
        <v>37.5</v>
      </c>
      <c r="N11" s="22">
        <f aca="true" t="shared" si="0" ref="N11:N54">M11/L11*100</f>
        <v>56.3063063063063</v>
      </c>
      <c r="O11" s="6"/>
      <c r="P11" s="6"/>
    </row>
    <row r="12" spans="1:16" ht="63" customHeight="1">
      <c r="A12" s="26" t="s">
        <v>33</v>
      </c>
      <c r="B12" s="27" t="s">
        <v>32</v>
      </c>
      <c r="C12" s="27" t="s">
        <v>14</v>
      </c>
      <c r="D12" s="27" t="s">
        <v>17</v>
      </c>
      <c r="E12" s="27" t="s">
        <v>20</v>
      </c>
      <c r="F12" s="27" t="s">
        <v>52</v>
      </c>
      <c r="G12" s="27" t="s">
        <v>17</v>
      </c>
      <c r="H12" s="27" t="s">
        <v>12</v>
      </c>
      <c r="I12" s="27" t="s">
        <v>19</v>
      </c>
      <c r="J12" s="28" t="s">
        <v>51</v>
      </c>
      <c r="K12" s="29">
        <v>66.6</v>
      </c>
      <c r="L12" s="29">
        <v>65.9</v>
      </c>
      <c r="M12" s="29">
        <v>37</v>
      </c>
      <c r="N12" s="20">
        <f t="shared" si="0"/>
        <v>56.14567526555386</v>
      </c>
      <c r="O12" s="6"/>
      <c r="P12" s="6"/>
    </row>
    <row r="13" spans="1:16" ht="67.5" customHeight="1">
      <c r="A13" s="26" t="s">
        <v>34</v>
      </c>
      <c r="B13" s="27" t="s">
        <v>32</v>
      </c>
      <c r="C13" s="27" t="s">
        <v>14</v>
      </c>
      <c r="D13" s="27" t="s">
        <v>17</v>
      </c>
      <c r="E13" s="27" t="s">
        <v>20</v>
      </c>
      <c r="F13" s="27" t="s">
        <v>69</v>
      </c>
      <c r="G13" s="27" t="s">
        <v>17</v>
      </c>
      <c r="H13" s="27" t="s">
        <v>12</v>
      </c>
      <c r="I13" s="27" t="s">
        <v>19</v>
      </c>
      <c r="J13" s="28" t="s">
        <v>51</v>
      </c>
      <c r="K13" s="29">
        <v>0</v>
      </c>
      <c r="L13" s="29">
        <v>0</v>
      </c>
      <c r="M13" s="29">
        <v>0</v>
      </c>
      <c r="N13" s="20"/>
      <c r="O13" s="6"/>
      <c r="P13" s="6"/>
    </row>
    <row r="14" spans="1:16" ht="49.5" customHeight="1">
      <c r="A14" s="26" t="s">
        <v>35</v>
      </c>
      <c r="B14" s="27" t="s">
        <v>32</v>
      </c>
      <c r="C14" s="27" t="s">
        <v>14</v>
      </c>
      <c r="D14" s="27" t="s">
        <v>17</v>
      </c>
      <c r="E14" s="27" t="s">
        <v>20</v>
      </c>
      <c r="F14" s="27" t="s">
        <v>63</v>
      </c>
      <c r="G14" s="27" t="s">
        <v>17</v>
      </c>
      <c r="H14" s="27" t="s">
        <v>12</v>
      </c>
      <c r="I14" s="27" t="s">
        <v>19</v>
      </c>
      <c r="J14" s="28" t="s">
        <v>115</v>
      </c>
      <c r="K14" s="29">
        <v>0</v>
      </c>
      <c r="L14" s="29">
        <v>0.7</v>
      </c>
      <c r="M14" s="29">
        <v>0.5</v>
      </c>
      <c r="N14" s="20"/>
      <c r="O14" s="6"/>
      <c r="P14" s="6"/>
    </row>
    <row r="15" spans="1:16" ht="34.5" customHeight="1">
      <c r="A15" s="23" t="s">
        <v>36</v>
      </c>
      <c r="B15" s="24" t="s">
        <v>50</v>
      </c>
      <c r="C15" s="24" t="s">
        <v>14</v>
      </c>
      <c r="D15" s="24" t="s">
        <v>16</v>
      </c>
      <c r="E15" s="24" t="s">
        <v>20</v>
      </c>
      <c r="F15" s="24" t="s">
        <v>11</v>
      </c>
      <c r="G15" s="24" t="s">
        <v>9</v>
      </c>
      <c r="H15" s="24" t="s">
        <v>12</v>
      </c>
      <c r="I15" s="24" t="s">
        <v>19</v>
      </c>
      <c r="J15" s="25" t="s">
        <v>18</v>
      </c>
      <c r="K15" s="22">
        <f>K16+K17+K18+K19</f>
        <v>160.6</v>
      </c>
      <c r="L15" s="22">
        <f>L16+L17+L18+L19</f>
        <v>160.6</v>
      </c>
      <c r="M15" s="22">
        <f>M16+M17+M18+M19</f>
        <v>75.6</v>
      </c>
      <c r="N15" s="22">
        <f t="shared" si="0"/>
        <v>47.073474470734745</v>
      </c>
      <c r="O15" s="6"/>
      <c r="P15" s="6"/>
    </row>
    <row r="16" spans="1:16" ht="63" customHeight="1">
      <c r="A16" s="26" t="s">
        <v>37</v>
      </c>
      <c r="B16" s="27" t="s">
        <v>50</v>
      </c>
      <c r="C16" s="27" t="s">
        <v>14</v>
      </c>
      <c r="D16" s="27" t="s">
        <v>16</v>
      </c>
      <c r="E16" s="27" t="s">
        <v>20</v>
      </c>
      <c r="F16" s="27" t="s">
        <v>57</v>
      </c>
      <c r="G16" s="27" t="s">
        <v>17</v>
      </c>
      <c r="H16" s="27" t="s">
        <v>12</v>
      </c>
      <c r="I16" s="27" t="s">
        <v>19</v>
      </c>
      <c r="J16" s="28" t="s">
        <v>53</v>
      </c>
      <c r="K16" s="30">
        <v>73.8</v>
      </c>
      <c r="L16" s="30">
        <v>73.8</v>
      </c>
      <c r="M16" s="30">
        <v>34.2</v>
      </c>
      <c r="N16" s="20">
        <f t="shared" si="0"/>
        <v>46.341463414634156</v>
      </c>
      <c r="O16" s="6"/>
      <c r="P16" s="6"/>
    </row>
    <row r="17" spans="1:16" ht="79.5" customHeight="1">
      <c r="A17" s="26" t="s">
        <v>13</v>
      </c>
      <c r="B17" s="27" t="s">
        <v>50</v>
      </c>
      <c r="C17" s="27" t="s">
        <v>14</v>
      </c>
      <c r="D17" s="27" t="s">
        <v>16</v>
      </c>
      <c r="E17" s="27" t="s">
        <v>20</v>
      </c>
      <c r="F17" s="27" t="s">
        <v>58</v>
      </c>
      <c r="G17" s="27" t="s">
        <v>17</v>
      </c>
      <c r="H17" s="27" t="s">
        <v>12</v>
      </c>
      <c r="I17" s="27" t="s">
        <v>19</v>
      </c>
      <c r="J17" s="28" t="s">
        <v>54</v>
      </c>
      <c r="K17" s="30">
        <v>0.4</v>
      </c>
      <c r="L17" s="30">
        <v>0.4</v>
      </c>
      <c r="M17" s="30">
        <v>0.3</v>
      </c>
      <c r="N17" s="20">
        <f t="shared" si="0"/>
        <v>74.99999999999999</v>
      </c>
      <c r="O17" s="6"/>
      <c r="P17" s="6"/>
    </row>
    <row r="18" spans="1:16" ht="65.25" customHeight="1">
      <c r="A18" s="26" t="s">
        <v>39</v>
      </c>
      <c r="B18" s="27" t="s">
        <v>50</v>
      </c>
      <c r="C18" s="27" t="s">
        <v>14</v>
      </c>
      <c r="D18" s="27" t="s">
        <v>16</v>
      </c>
      <c r="E18" s="27" t="s">
        <v>20</v>
      </c>
      <c r="F18" s="27" t="s">
        <v>59</v>
      </c>
      <c r="G18" s="27" t="s">
        <v>17</v>
      </c>
      <c r="H18" s="27" t="s">
        <v>12</v>
      </c>
      <c r="I18" s="27" t="s">
        <v>19</v>
      </c>
      <c r="J18" s="28" t="s">
        <v>55</v>
      </c>
      <c r="K18" s="30">
        <v>97</v>
      </c>
      <c r="L18" s="30">
        <v>97</v>
      </c>
      <c r="M18" s="30">
        <v>47.5</v>
      </c>
      <c r="N18" s="20">
        <f t="shared" si="0"/>
        <v>48.96907216494845</v>
      </c>
      <c r="O18" s="6"/>
      <c r="P18" s="6"/>
    </row>
    <row r="19" spans="1:16" ht="66" customHeight="1">
      <c r="A19" s="26" t="s">
        <v>40</v>
      </c>
      <c r="B19" s="27" t="s">
        <v>50</v>
      </c>
      <c r="C19" s="27" t="s">
        <v>14</v>
      </c>
      <c r="D19" s="27" t="s">
        <v>16</v>
      </c>
      <c r="E19" s="27" t="s">
        <v>20</v>
      </c>
      <c r="F19" s="27" t="s">
        <v>60</v>
      </c>
      <c r="G19" s="27" t="s">
        <v>17</v>
      </c>
      <c r="H19" s="27" t="s">
        <v>12</v>
      </c>
      <c r="I19" s="27" t="s">
        <v>19</v>
      </c>
      <c r="J19" s="28" t="s">
        <v>56</v>
      </c>
      <c r="K19" s="30">
        <v>-10.6</v>
      </c>
      <c r="L19" s="30">
        <v>-10.6</v>
      </c>
      <c r="M19" s="30">
        <v>-6.4</v>
      </c>
      <c r="N19" s="20">
        <f t="shared" si="0"/>
        <v>60.377358490566046</v>
      </c>
      <c r="O19" s="6"/>
      <c r="P19" s="6"/>
    </row>
    <row r="20" spans="1:16" ht="15.75" customHeight="1">
      <c r="A20" s="23" t="s">
        <v>23</v>
      </c>
      <c r="B20" s="24" t="s">
        <v>32</v>
      </c>
      <c r="C20" s="24" t="s">
        <v>14</v>
      </c>
      <c r="D20" s="24" t="s">
        <v>24</v>
      </c>
      <c r="E20" s="24" t="s">
        <v>9</v>
      </c>
      <c r="F20" s="24" t="s">
        <v>11</v>
      </c>
      <c r="G20" s="24" t="s">
        <v>9</v>
      </c>
      <c r="H20" s="24" t="s">
        <v>12</v>
      </c>
      <c r="I20" s="24" t="s">
        <v>19</v>
      </c>
      <c r="J20" s="25" t="s">
        <v>62</v>
      </c>
      <c r="K20" s="22">
        <f>K21</f>
        <v>337.5</v>
      </c>
      <c r="L20" s="22">
        <f>L21</f>
        <v>350.2</v>
      </c>
      <c r="M20" s="22">
        <f>M21</f>
        <v>350.2</v>
      </c>
      <c r="N20" s="22">
        <f t="shared" si="0"/>
        <v>100</v>
      </c>
      <c r="O20" s="6"/>
      <c r="P20" s="6"/>
    </row>
    <row r="21" spans="1:16" ht="15.75" customHeight="1">
      <c r="A21" s="26" t="s">
        <v>74</v>
      </c>
      <c r="B21" s="27" t="s">
        <v>32</v>
      </c>
      <c r="C21" s="27" t="s">
        <v>14</v>
      </c>
      <c r="D21" s="27" t="s">
        <v>24</v>
      </c>
      <c r="E21" s="27" t="s">
        <v>16</v>
      </c>
      <c r="F21" s="27" t="s">
        <v>52</v>
      </c>
      <c r="G21" s="27" t="s">
        <v>17</v>
      </c>
      <c r="H21" s="27" t="s">
        <v>12</v>
      </c>
      <c r="I21" s="27" t="s">
        <v>19</v>
      </c>
      <c r="J21" s="28" t="s">
        <v>46</v>
      </c>
      <c r="K21" s="29">
        <v>337.5</v>
      </c>
      <c r="L21" s="29">
        <v>350.2</v>
      </c>
      <c r="M21" s="29">
        <v>350.2</v>
      </c>
      <c r="N21" s="20">
        <f t="shared" si="0"/>
        <v>100</v>
      </c>
      <c r="O21" s="6"/>
      <c r="P21" s="6"/>
    </row>
    <row r="22" spans="1:14" ht="15" customHeight="1">
      <c r="A22" s="23" t="s">
        <v>75</v>
      </c>
      <c r="B22" s="24" t="s">
        <v>32</v>
      </c>
      <c r="C22" s="24" t="s">
        <v>14</v>
      </c>
      <c r="D22" s="24" t="s">
        <v>22</v>
      </c>
      <c r="E22" s="24" t="s">
        <v>9</v>
      </c>
      <c r="F22" s="24" t="s">
        <v>11</v>
      </c>
      <c r="G22" s="24" t="s">
        <v>9</v>
      </c>
      <c r="H22" s="24" t="s">
        <v>12</v>
      </c>
      <c r="I22" s="24" t="s">
        <v>19</v>
      </c>
      <c r="J22" s="25" t="s">
        <v>64</v>
      </c>
      <c r="K22" s="22">
        <f>K23</f>
        <v>137.4</v>
      </c>
      <c r="L22" s="22">
        <f>L23</f>
        <v>137.4</v>
      </c>
      <c r="M22" s="22">
        <f>M23</f>
        <v>6.1</v>
      </c>
      <c r="N22" s="22">
        <f t="shared" si="0"/>
        <v>4.439592430858806</v>
      </c>
    </row>
    <row r="23" spans="1:14" ht="30.75" customHeight="1">
      <c r="A23" s="26" t="s">
        <v>26</v>
      </c>
      <c r="B23" s="27" t="s">
        <v>32</v>
      </c>
      <c r="C23" s="27" t="s">
        <v>14</v>
      </c>
      <c r="D23" s="27" t="s">
        <v>22</v>
      </c>
      <c r="E23" s="27" t="s">
        <v>17</v>
      </c>
      <c r="F23" s="27" t="s">
        <v>63</v>
      </c>
      <c r="G23" s="27" t="s">
        <v>40</v>
      </c>
      <c r="H23" s="27" t="s">
        <v>12</v>
      </c>
      <c r="I23" s="27" t="s">
        <v>19</v>
      </c>
      <c r="J23" s="28" t="s">
        <v>61</v>
      </c>
      <c r="K23" s="29">
        <v>137.4</v>
      </c>
      <c r="L23" s="29">
        <v>137.4</v>
      </c>
      <c r="M23" s="29">
        <v>6.1</v>
      </c>
      <c r="N23" s="20">
        <f t="shared" si="0"/>
        <v>4.439592430858806</v>
      </c>
    </row>
    <row r="24" spans="1:14" ht="19.5" customHeight="1">
      <c r="A24" s="23" t="s">
        <v>76</v>
      </c>
      <c r="B24" s="24" t="s">
        <v>32</v>
      </c>
      <c r="C24" s="24" t="s">
        <v>14</v>
      </c>
      <c r="D24" s="24" t="s">
        <v>22</v>
      </c>
      <c r="E24" s="24" t="s">
        <v>22</v>
      </c>
      <c r="F24" s="24" t="s">
        <v>11</v>
      </c>
      <c r="G24" s="24" t="s">
        <v>9</v>
      </c>
      <c r="H24" s="24" t="s">
        <v>12</v>
      </c>
      <c r="I24" s="24" t="s">
        <v>19</v>
      </c>
      <c r="J24" s="25" t="s">
        <v>47</v>
      </c>
      <c r="K24" s="22">
        <f>K25+K26</f>
        <v>677.2</v>
      </c>
      <c r="L24" s="22">
        <f>L25+L26</f>
        <v>664.5</v>
      </c>
      <c r="M24" s="22">
        <f>M25+M26</f>
        <v>112.30000000000001</v>
      </c>
      <c r="N24" s="22">
        <f t="shared" si="0"/>
        <v>16.89992475545523</v>
      </c>
    </row>
    <row r="25" spans="1:14" ht="66.75" customHeight="1">
      <c r="A25" s="26" t="s">
        <v>77</v>
      </c>
      <c r="B25" s="27" t="s">
        <v>32</v>
      </c>
      <c r="C25" s="27" t="s">
        <v>14</v>
      </c>
      <c r="D25" s="27" t="s">
        <v>22</v>
      </c>
      <c r="E25" s="27" t="s">
        <v>22</v>
      </c>
      <c r="F25" s="27" t="s">
        <v>67</v>
      </c>
      <c r="G25" s="27" t="s">
        <v>40</v>
      </c>
      <c r="H25" s="27" t="s">
        <v>12</v>
      </c>
      <c r="I25" s="27" t="s">
        <v>19</v>
      </c>
      <c r="J25" s="28" t="s">
        <v>65</v>
      </c>
      <c r="K25" s="29">
        <v>104</v>
      </c>
      <c r="L25" s="29">
        <v>91.3</v>
      </c>
      <c r="M25" s="29">
        <v>70.4</v>
      </c>
      <c r="N25" s="20">
        <f t="shared" si="0"/>
        <v>77.10843373493977</v>
      </c>
    </row>
    <row r="26" spans="1:14" ht="49.5" customHeight="1">
      <c r="A26" s="26" t="s">
        <v>78</v>
      </c>
      <c r="B26" s="27" t="s">
        <v>32</v>
      </c>
      <c r="C26" s="27" t="s">
        <v>14</v>
      </c>
      <c r="D26" s="27" t="s">
        <v>22</v>
      </c>
      <c r="E26" s="27" t="s">
        <v>22</v>
      </c>
      <c r="F26" s="27" t="s">
        <v>68</v>
      </c>
      <c r="G26" s="27" t="s">
        <v>40</v>
      </c>
      <c r="H26" s="27" t="s">
        <v>12</v>
      </c>
      <c r="I26" s="27" t="s">
        <v>19</v>
      </c>
      <c r="J26" s="28" t="s">
        <v>66</v>
      </c>
      <c r="K26" s="29">
        <v>573.2</v>
      </c>
      <c r="L26" s="29">
        <v>573.2</v>
      </c>
      <c r="M26" s="29">
        <v>41.9</v>
      </c>
      <c r="N26" s="20">
        <f t="shared" si="0"/>
        <v>7.3098394975575705</v>
      </c>
    </row>
    <row r="27" spans="1:14" ht="16.5" customHeight="1">
      <c r="A27" s="23" t="s">
        <v>79</v>
      </c>
      <c r="B27" s="24" t="s">
        <v>121</v>
      </c>
      <c r="C27" s="24" t="s">
        <v>14</v>
      </c>
      <c r="D27" s="24" t="s">
        <v>21</v>
      </c>
      <c r="E27" s="24" t="s">
        <v>9</v>
      </c>
      <c r="F27" s="24" t="s">
        <v>11</v>
      </c>
      <c r="G27" s="24" t="s">
        <v>9</v>
      </c>
      <c r="H27" s="24" t="s">
        <v>12</v>
      </c>
      <c r="I27" s="24" t="s">
        <v>19</v>
      </c>
      <c r="J27" s="25" t="s">
        <v>70</v>
      </c>
      <c r="K27" s="22">
        <f>K28</f>
        <v>3.2</v>
      </c>
      <c r="L27" s="22">
        <f>L28</f>
        <v>3.2</v>
      </c>
      <c r="M27" s="22">
        <f>M28</f>
        <v>1.9</v>
      </c>
      <c r="N27" s="22">
        <f t="shared" si="0"/>
        <v>59.374999999999986</v>
      </c>
    </row>
    <row r="28" spans="1:14" ht="65.25" customHeight="1">
      <c r="A28" s="26" t="s">
        <v>80</v>
      </c>
      <c r="B28" s="27" t="s">
        <v>121</v>
      </c>
      <c r="C28" s="27" t="s">
        <v>14</v>
      </c>
      <c r="D28" s="27" t="s">
        <v>21</v>
      </c>
      <c r="E28" s="27" t="s">
        <v>25</v>
      </c>
      <c r="F28" s="27" t="s">
        <v>69</v>
      </c>
      <c r="G28" s="27" t="s">
        <v>17</v>
      </c>
      <c r="H28" s="27" t="s">
        <v>12</v>
      </c>
      <c r="I28" s="27" t="s">
        <v>19</v>
      </c>
      <c r="J28" s="28" t="s">
        <v>48</v>
      </c>
      <c r="K28" s="29">
        <v>3.2</v>
      </c>
      <c r="L28" s="29">
        <v>3.2</v>
      </c>
      <c r="M28" s="29">
        <v>1.9</v>
      </c>
      <c r="N28" s="29">
        <f t="shared" si="0"/>
        <v>59.374999999999986</v>
      </c>
    </row>
    <row r="29" spans="1:14" ht="17.25" customHeight="1" hidden="1">
      <c r="A29" s="9" t="s">
        <v>79</v>
      </c>
      <c r="B29" s="10" t="s">
        <v>45</v>
      </c>
      <c r="C29" s="10" t="s">
        <v>14</v>
      </c>
      <c r="D29" s="10" t="s">
        <v>26</v>
      </c>
      <c r="E29" s="10" t="s">
        <v>9</v>
      </c>
      <c r="F29" s="10" t="s">
        <v>11</v>
      </c>
      <c r="G29" s="10" t="s">
        <v>9</v>
      </c>
      <c r="H29" s="10" t="s">
        <v>12</v>
      </c>
      <c r="I29" s="10" t="s">
        <v>27</v>
      </c>
      <c r="J29" s="11" t="s">
        <v>71</v>
      </c>
      <c r="K29" s="20">
        <f>K30</f>
        <v>0</v>
      </c>
      <c r="L29" s="20">
        <f>L30</f>
        <v>0</v>
      </c>
      <c r="M29" s="20">
        <f>M30</f>
        <v>0</v>
      </c>
      <c r="N29" s="20" t="e">
        <f t="shared" si="0"/>
        <v>#DIV/0!</v>
      </c>
    </row>
    <row r="30" spans="1:14" ht="32.25" customHeight="1" hidden="1">
      <c r="A30" s="17" t="s">
        <v>80</v>
      </c>
      <c r="B30" s="18" t="s">
        <v>45</v>
      </c>
      <c r="C30" s="18" t="s">
        <v>14</v>
      </c>
      <c r="D30" s="18" t="s">
        <v>26</v>
      </c>
      <c r="E30" s="18" t="s">
        <v>22</v>
      </c>
      <c r="F30" s="18" t="s">
        <v>44</v>
      </c>
      <c r="G30" s="18" t="s">
        <v>40</v>
      </c>
      <c r="H30" s="18" t="s">
        <v>12</v>
      </c>
      <c r="I30" s="18" t="s">
        <v>27</v>
      </c>
      <c r="J30" s="19" t="s">
        <v>49</v>
      </c>
      <c r="K30" s="21">
        <v>0</v>
      </c>
      <c r="L30" s="21">
        <v>0</v>
      </c>
      <c r="M30" s="21">
        <v>0</v>
      </c>
      <c r="N30" s="20" t="e">
        <f t="shared" si="0"/>
        <v>#DIV/0!</v>
      </c>
    </row>
    <row r="31" spans="1:14" ht="34.5" customHeight="1">
      <c r="A31" s="23" t="s">
        <v>81</v>
      </c>
      <c r="B31" s="24" t="s">
        <v>121</v>
      </c>
      <c r="C31" s="24" t="s">
        <v>14</v>
      </c>
      <c r="D31" s="24" t="s">
        <v>75</v>
      </c>
      <c r="E31" s="24" t="s">
        <v>9</v>
      </c>
      <c r="F31" s="24" t="s">
        <v>11</v>
      </c>
      <c r="G31" s="24" t="s">
        <v>9</v>
      </c>
      <c r="H31" s="24" t="s">
        <v>12</v>
      </c>
      <c r="I31" s="24" t="s">
        <v>122</v>
      </c>
      <c r="J31" s="25" t="s">
        <v>123</v>
      </c>
      <c r="K31" s="22">
        <f>K32</f>
        <v>760</v>
      </c>
      <c r="L31" s="22">
        <f>L32</f>
        <v>760</v>
      </c>
      <c r="M31" s="22">
        <f>M32</f>
        <v>348.8</v>
      </c>
      <c r="N31" s="22">
        <f>M31/L31*100</f>
        <v>45.89473684210527</v>
      </c>
    </row>
    <row r="32" spans="1:14" ht="40.5" customHeight="1">
      <c r="A32" s="26" t="s">
        <v>82</v>
      </c>
      <c r="B32" s="27" t="s">
        <v>121</v>
      </c>
      <c r="C32" s="27" t="s">
        <v>14</v>
      </c>
      <c r="D32" s="27" t="s">
        <v>75</v>
      </c>
      <c r="E32" s="27" t="s">
        <v>20</v>
      </c>
      <c r="F32" s="27" t="s">
        <v>126</v>
      </c>
      <c r="G32" s="27" t="s">
        <v>40</v>
      </c>
      <c r="H32" s="27" t="s">
        <v>12</v>
      </c>
      <c r="I32" s="27" t="s">
        <v>122</v>
      </c>
      <c r="J32" s="28" t="s">
        <v>125</v>
      </c>
      <c r="K32" s="29">
        <v>760</v>
      </c>
      <c r="L32" s="29">
        <v>760</v>
      </c>
      <c r="M32" s="29">
        <v>348.8</v>
      </c>
      <c r="N32" s="29">
        <f>M32/L32*100</f>
        <v>45.89473684210527</v>
      </c>
    </row>
    <row r="33" spans="1:14" ht="21.75" customHeight="1">
      <c r="A33" s="23" t="s">
        <v>83</v>
      </c>
      <c r="B33" s="24" t="s">
        <v>121</v>
      </c>
      <c r="C33" s="24" t="s">
        <v>29</v>
      </c>
      <c r="D33" s="24" t="s">
        <v>9</v>
      </c>
      <c r="E33" s="24" t="s">
        <v>9</v>
      </c>
      <c r="F33" s="24" t="s">
        <v>11</v>
      </c>
      <c r="G33" s="24" t="s">
        <v>9</v>
      </c>
      <c r="H33" s="24" t="s">
        <v>12</v>
      </c>
      <c r="I33" s="24" t="s">
        <v>11</v>
      </c>
      <c r="J33" s="25" t="s">
        <v>28</v>
      </c>
      <c r="K33" s="22">
        <f>K34+K37+K43+K46+K50+K52</f>
        <v>5446.7</v>
      </c>
      <c r="L33" s="22">
        <f>L34+L37+L43+L46+L50+L52</f>
        <v>9568.000000000002</v>
      </c>
      <c r="M33" s="22">
        <f>M34+M37+M43+M46+M50+M52</f>
        <v>4297.1</v>
      </c>
      <c r="N33" s="22">
        <f t="shared" si="0"/>
        <v>44.911162207357854</v>
      </c>
    </row>
    <row r="34" spans="1:14" ht="33" customHeight="1">
      <c r="A34" s="23" t="s">
        <v>84</v>
      </c>
      <c r="B34" s="24" t="s">
        <v>121</v>
      </c>
      <c r="C34" s="24" t="s">
        <v>29</v>
      </c>
      <c r="D34" s="24" t="s">
        <v>20</v>
      </c>
      <c r="E34" s="24" t="s">
        <v>40</v>
      </c>
      <c r="F34" s="24" t="s">
        <v>11</v>
      </c>
      <c r="G34" s="24" t="s">
        <v>9</v>
      </c>
      <c r="H34" s="24" t="s">
        <v>12</v>
      </c>
      <c r="I34" s="24" t="s">
        <v>89</v>
      </c>
      <c r="J34" s="25" t="s">
        <v>30</v>
      </c>
      <c r="K34" s="22">
        <f>K35+K36</f>
        <v>837.3</v>
      </c>
      <c r="L34" s="22">
        <f>L35+L36</f>
        <v>837.3</v>
      </c>
      <c r="M34" s="22">
        <f>M35+M36</f>
        <v>418.6</v>
      </c>
      <c r="N34" s="22">
        <f t="shared" si="0"/>
        <v>49.99402842469844</v>
      </c>
    </row>
    <row r="35" spans="1:14" ht="33" customHeight="1">
      <c r="A35" s="26" t="s">
        <v>85</v>
      </c>
      <c r="B35" s="27" t="s">
        <v>121</v>
      </c>
      <c r="C35" s="27" t="s">
        <v>29</v>
      </c>
      <c r="D35" s="27" t="s">
        <v>20</v>
      </c>
      <c r="E35" s="27" t="s">
        <v>76</v>
      </c>
      <c r="F35" s="27" t="s">
        <v>72</v>
      </c>
      <c r="G35" s="27" t="s">
        <v>40</v>
      </c>
      <c r="H35" s="27" t="s">
        <v>12</v>
      </c>
      <c r="I35" s="27" t="s">
        <v>89</v>
      </c>
      <c r="J35" s="28" t="s">
        <v>91</v>
      </c>
      <c r="K35" s="29">
        <v>314.8</v>
      </c>
      <c r="L35" s="29">
        <v>314.8</v>
      </c>
      <c r="M35" s="29">
        <v>157.4</v>
      </c>
      <c r="N35" s="29">
        <f t="shared" si="0"/>
        <v>50</v>
      </c>
    </row>
    <row r="36" spans="1:14" ht="33" customHeight="1">
      <c r="A36" s="26" t="s">
        <v>90</v>
      </c>
      <c r="B36" s="27" t="s">
        <v>121</v>
      </c>
      <c r="C36" s="27" t="s">
        <v>29</v>
      </c>
      <c r="D36" s="27" t="s">
        <v>20</v>
      </c>
      <c r="E36" s="27" t="s">
        <v>77</v>
      </c>
      <c r="F36" s="27" t="s">
        <v>72</v>
      </c>
      <c r="G36" s="27" t="s">
        <v>40</v>
      </c>
      <c r="H36" s="27" t="s">
        <v>12</v>
      </c>
      <c r="I36" s="27" t="s">
        <v>89</v>
      </c>
      <c r="J36" s="28" t="s">
        <v>92</v>
      </c>
      <c r="K36" s="29">
        <v>522.5</v>
      </c>
      <c r="L36" s="29">
        <v>522.5</v>
      </c>
      <c r="M36" s="29">
        <v>261.2</v>
      </c>
      <c r="N36" s="29">
        <f t="shared" si="0"/>
        <v>49.99043062200957</v>
      </c>
    </row>
    <row r="37" spans="1:14" ht="33" customHeight="1">
      <c r="A37" s="23" t="s">
        <v>107</v>
      </c>
      <c r="B37" s="24" t="s">
        <v>121</v>
      </c>
      <c r="C37" s="24" t="s">
        <v>29</v>
      </c>
      <c r="D37" s="24" t="s">
        <v>20</v>
      </c>
      <c r="E37" s="24" t="s">
        <v>81</v>
      </c>
      <c r="F37" s="24" t="s">
        <v>11</v>
      </c>
      <c r="G37" s="24" t="s">
        <v>9</v>
      </c>
      <c r="H37" s="24" t="s">
        <v>12</v>
      </c>
      <c r="I37" s="24" t="s">
        <v>89</v>
      </c>
      <c r="J37" s="25" t="s">
        <v>93</v>
      </c>
      <c r="K37" s="22">
        <f>SUM(K38:K41)</f>
        <v>363.8</v>
      </c>
      <c r="L37" s="22">
        <f>SUM(L38:L41)</f>
        <v>2943.8</v>
      </c>
      <c r="M37" s="22">
        <f>SUM(M38:M41)</f>
        <v>215.5</v>
      </c>
      <c r="N37" s="22">
        <f t="shared" si="0"/>
        <v>7.320470140634554</v>
      </c>
    </row>
    <row r="38" spans="1:14" ht="63.75" customHeight="1">
      <c r="A38" s="26" t="s">
        <v>108</v>
      </c>
      <c r="B38" s="27" t="s">
        <v>121</v>
      </c>
      <c r="C38" s="27" t="s">
        <v>29</v>
      </c>
      <c r="D38" s="27" t="s">
        <v>20</v>
      </c>
      <c r="E38" s="27" t="s">
        <v>96</v>
      </c>
      <c r="F38" s="27" t="s">
        <v>73</v>
      </c>
      <c r="G38" s="27" t="s">
        <v>40</v>
      </c>
      <c r="H38" s="27" t="s">
        <v>97</v>
      </c>
      <c r="I38" s="27" t="s">
        <v>89</v>
      </c>
      <c r="J38" s="28" t="s">
        <v>94</v>
      </c>
      <c r="K38" s="29">
        <v>67.2</v>
      </c>
      <c r="L38" s="29">
        <v>67.2</v>
      </c>
      <c r="M38" s="29">
        <v>67.2</v>
      </c>
      <c r="N38" s="29">
        <f t="shared" si="0"/>
        <v>100</v>
      </c>
    </row>
    <row r="39" spans="1:14" ht="78" customHeight="1">
      <c r="A39" s="26" t="s">
        <v>109</v>
      </c>
      <c r="B39" s="27" t="s">
        <v>121</v>
      </c>
      <c r="C39" s="27" t="s">
        <v>29</v>
      </c>
      <c r="D39" s="27" t="s">
        <v>20</v>
      </c>
      <c r="E39" s="27" t="s">
        <v>96</v>
      </c>
      <c r="F39" s="27" t="s">
        <v>73</v>
      </c>
      <c r="G39" s="27" t="s">
        <v>40</v>
      </c>
      <c r="H39" s="27" t="s">
        <v>110</v>
      </c>
      <c r="I39" s="27" t="s">
        <v>89</v>
      </c>
      <c r="J39" s="28" t="s">
        <v>111</v>
      </c>
      <c r="K39" s="29">
        <v>296.6</v>
      </c>
      <c r="L39" s="29">
        <v>296.6</v>
      </c>
      <c r="M39" s="29">
        <v>148.3</v>
      </c>
      <c r="N39" s="29">
        <f>M39/L39*100</f>
        <v>50</v>
      </c>
    </row>
    <row r="40" spans="1:14" ht="204.75" customHeight="1">
      <c r="A40" s="26" t="s">
        <v>96</v>
      </c>
      <c r="B40" s="27" t="s">
        <v>121</v>
      </c>
      <c r="C40" s="27" t="s">
        <v>29</v>
      </c>
      <c r="D40" s="27" t="s">
        <v>20</v>
      </c>
      <c r="E40" s="27" t="s">
        <v>96</v>
      </c>
      <c r="F40" s="27" t="s">
        <v>73</v>
      </c>
      <c r="G40" s="27" t="s">
        <v>40</v>
      </c>
      <c r="H40" s="27" t="s">
        <v>312</v>
      </c>
      <c r="I40" s="27" t="s">
        <v>89</v>
      </c>
      <c r="J40" s="28" t="s">
        <v>318</v>
      </c>
      <c r="K40" s="29">
        <v>0</v>
      </c>
      <c r="L40" s="29">
        <v>1880</v>
      </c>
      <c r="M40" s="29">
        <v>0</v>
      </c>
      <c r="N40" s="29">
        <f>M40/L40*100</f>
        <v>0</v>
      </c>
    </row>
    <row r="41" spans="1:14" ht="78" customHeight="1">
      <c r="A41" s="26" t="s">
        <v>99</v>
      </c>
      <c r="B41" s="27" t="s">
        <v>121</v>
      </c>
      <c r="C41" s="27" t="s">
        <v>29</v>
      </c>
      <c r="D41" s="27" t="s">
        <v>20</v>
      </c>
      <c r="E41" s="27" t="s">
        <v>96</v>
      </c>
      <c r="F41" s="27" t="s">
        <v>73</v>
      </c>
      <c r="G41" s="27" t="s">
        <v>40</v>
      </c>
      <c r="H41" s="27" t="s">
        <v>313</v>
      </c>
      <c r="I41" s="27" t="s">
        <v>89</v>
      </c>
      <c r="J41" s="28" t="s">
        <v>319</v>
      </c>
      <c r="K41" s="29">
        <v>0</v>
      </c>
      <c r="L41" s="29">
        <v>700</v>
      </c>
      <c r="M41" s="29">
        <v>0</v>
      </c>
      <c r="N41" s="29">
        <f t="shared" si="0"/>
        <v>0</v>
      </c>
    </row>
    <row r="42" spans="1:14" ht="49.5" customHeight="1" hidden="1">
      <c r="A42" s="17" t="s">
        <v>107</v>
      </c>
      <c r="B42" s="18" t="s">
        <v>45</v>
      </c>
      <c r="C42" s="18" t="s">
        <v>29</v>
      </c>
      <c r="D42" s="18" t="s">
        <v>20</v>
      </c>
      <c r="E42" s="18" t="s">
        <v>96</v>
      </c>
      <c r="F42" s="18" t="s">
        <v>73</v>
      </c>
      <c r="G42" s="18" t="s">
        <v>40</v>
      </c>
      <c r="H42" s="18" t="s">
        <v>98</v>
      </c>
      <c r="I42" s="18" t="s">
        <v>89</v>
      </c>
      <c r="J42" s="19" t="s">
        <v>95</v>
      </c>
      <c r="K42" s="21">
        <v>0</v>
      </c>
      <c r="L42" s="21">
        <v>0</v>
      </c>
      <c r="M42" s="21">
        <v>0</v>
      </c>
      <c r="N42" s="20" t="e">
        <f t="shared" si="0"/>
        <v>#DIV/0!</v>
      </c>
    </row>
    <row r="43" spans="1:14" ht="22.5" customHeight="1">
      <c r="A43" s="23" t="s">
        <v>112</v>
      </c>
      <c r="B43" s="24" t="s">
        <v>121</v>
      </c>
      <c r="C43" s="24" t="s">
        <v>29</v>
      </c>
      <c r="D43" s="24" t="s">
        <v>20</v>
      </c>
      <c r="E43" s="24" t="s">
        <v>99</v>
      </c>
      <c r="F43" s="24" t="s">
        <v>11</v>
      </c>
      <c r="G43" s="24" t="s">
        <v>9</v>
      </c>
      <c r="H43" s="24" t="s">
        <v>12</v>
      </c>
      <c r="I43" s="24" t="s">
        <v>89</v>
      </c>
      <c r="J43" s="25" t="s">
        <v>100</v>
      </c>
      <c r="K43" s="22">
        <f>K44+K45</f>
        <v>97.1</v>
      </c>
      <c r="L43" s="22">
        <f>L44+L45</f>
        <v>107</v>
      </c>
      <c r="M43" s="22">
        <f>M44+M45</f>
        <v>53.5</v>
      </c>
      <c r="N43" s="22">
        <f t="shared" si="0"/>
        <v>50</v>
      </c>
    </row>
    <row r="44" spans="1:14" ht="64.5" customHeight="1">
      <c r="A44" s="26" t="s">
        <v>124</v>
      </c>
      <c r="B44" s="27" t="s">
        <v>121</v>
      </c>
      <c r="C44" s="27" t="s">
        <v>29</v>
      </c>
      <c r="D44" s="27" t="s">
        <v>20</v>
      </c>
      <c r="E44" s="27" t="s">
        <v>99</v>
      </c>
      <c r="F44" s="27" t="s">
        <v>102</v>
      </c>
      <c r="G44" s="27" t="s">
        <v>40</v>
      </c>
      <c r="H44" s="27" t="s">
        <v>103</v>
      </c>
      <c r="I44" s="27" t="s">
        <v>89</v>
      </c>
      <c r="J44" s="28" t="s">
        <v>101</v>
      </c>
      <c r="K44" s="29">
        <v>4.1</v>
      </c>
      <c r="L44" s="29">
        <v>4.6</v>
      </c>
      <c r="M44" s="29">
        <v>2.3</v>
      </c>
      <c r="N44" s="29">
        <f t="shared" si="0"/>
        <v>50</v>
      </c>
    </row>
    <row r="45" spans="1:14" ht="31.5" customHeight="1">
      <c r="A45" s="26" t="s">
        <v>326</v>
      </c>
      <c r="B45" s="27" t="s">
        <v>121</v>
      </c>
      <c r="C45" s="27" t="s">
        <v>29</v>
      </c>
      <c r="D45" s="27" t="s">
        <v>20</v>
      </c>
      <c r="E45" s="27" t="s">
        <v>86</v>
      </c>
      <c r="F45" s="27" t="s">
        <v>105</v>
      </c>
      <c r="G45" s="27" t="s">
        <v>40</v>
      </c>
      <c r="H45" s="27" t="s">
        <v>12</v>
      </c>
      <c r="I45" s="27" t="s">
        <v>89</v>
      </c>
      <c r="J45" s="28" t="s">
        <v>104</v>
      </c>
      <c r="K45" s="29">
        <v>93</v>
      </c>
      <c r="L45" s="29">
        <v>102.4</v>
      </c>
      <c r="M45" s="29">
        <v>51.2</v>
      </c>
      <c r="N45" s="29">
        <f t="shared" si="0"/>
        <v>50</v>
      </c>
    </row>
    <row r="46" spans="1:14" ht="15" customHeight="1">
      <c r="A46" s="23" t="s">
        <v>327</v>
      </c>
      <c r="B46" s="24" t="s">
        <v>121</v>
      </c>
      <c r="C46" s="24" t="s">
        <v>29</v>
      </c>
      <c r="D46" s="24" t="s">
        <v>20</v>
      </c>
      <c r="E46" s="24" t="s">
        <v>87</v>
      </c>
      <c r="F46" s="24" t="s">
        <v>11</v>
      </c>
      <c r="G46" s="24" t="s">
        <v>9</v>
      </c>
      <c r="H46" s="24" t="s">
        <v>12</v>
      </c>
      <c r="I46" s="24" t="s">
        <v>89</v>
      </c>
      <c r="J46" s="25" t="s">
        <v>31</v>
      </c>
      <c r="K46" s="22">
        <f>SUM(K47:K49)</f>
        <v>4148.5</v>
      </c>
      <c r="L46" s="22">
        <f>SUM(L47:L49)</f>
        <v>5597.5</v>
      </c>
      <c r="M46" s="22">
        <f>SUM(M47:M49)</f>
        <v>3507</v>
      </c>
      <c r="N46" s="22">
        <f t="shared" si="0"/>
        <v>62.65297007592675</v>
      </c>
    </row>
    <row r="47" spans="1:14" ht="31.5" customHeight="1">
      <c r="A47" s="26" t="s">
        <v>86</v>
      </c>
      <c r="B47" s="27" t="s">
        <v>121</v>
      </c>
      <c r="C47" s="27" t="s">
        <v>29</v>
      </c>
      <c r="D47" s="27" t="s">
        <v>20</v>
      </c>
      <c r="E47" s="27" t="s">
        <v>88</v>
      </c>
      <c r="F47" s="27" t="s">
        <v>73</v>
      </c>
      <c r="G47" s="27" t="s">
        <v>40</v>
      </c>
      <c r="H47" s="27" t="s">
        <v>12</v>
      </c>
      <c r="I47" s="27" t="s">
        <v>89</v>
      </c>
      <c r="J47" s="28" t="s">
        <v>106</v>
      </c>
      <c r="K47" s="29">
        <v>4148.5</v>
      </c>
      <c r="L47" s="29">
        <v>4148.5</v>
      </c>
      <c r="M47" s="29">
        <v>2074.3</v>
      </c>
      <c r="N47" s="29">
        <f t="shared" si="0"/>
        <v>50.00120525491142</v>
      </c>
    </row>
    <row r="48" spans="1:14" ht="48" customHeight="1">
      <c r="A48" s="26" t="s">
        <v>328</v>
      </c>
      <c r="B48" s="27" t="s">
        <v>121</v>
      </c>
      <c r="C48" s="27" t="s">
        <v>29</v>
      </c>
      <c r="D48" s="27" t="s">
        <v>20</v>
      </c>
      <c r="E48" s="27" t="s">
        <v>88</v>
      </c>
      <c r="F48" s="27" t="s">
        <v>73</v>
      </c>
      <c r="G48" s="27" t="s">
        <v>40</v>
      </c>
      <c r="H48" s="27" t="s">
        <v>314</v>
      </c>
      <c r="I48" s="27" t="s">
        <v>89</v>
      </c>
      <c r="J48" s="28" t="s">
        <v>320</v>
      </c>
      <c r="K48" s="29">
        <v>0</v>
      </c>
      <c r="L48" s="29">
        <v>49</v>
      </c>
      <c r="M48" s="29">
        <v>32.7</v>
      </c>
      <c r="N48" s="29">
        <f>M48/L48*100</f>
        <v>66.73469387755102</v>
      </c>
    </row>
    <row r="49" spans="1:14" ht="66.75" customHeight="1">
      <c r="A49" s="26" t="s">
        <v>329</v>
      </c>
      <c r="B49" s="27" t="s">
        <v>121</v>
      </c>
      <c r="C49" s="27" t="s">
        <v>29</v>
      </c>
      <c r="D49" s="27" t="s">
        <v>20</v>
      </c>
      <c r="E49" s="27" t="s">
        <v>88</v>
      </c>
      <c r="F49" s="27" t="s">
        <v>73</v>
      </c>
      <c r="G49" s="27" t="s">
        <v>40</v>
      </c>
      <c r="H49" s="27" t="s">
        <v>315</v>
      </c>
      <c r="I49" s="27" t="s">
        <v>89</v>
      </c>
      <c r="J49" s="28" t="s">
        <v>321</v>
      </c>
      <c r="K49" s="29">
        <v>0</v>
      </c>
      <c r="L49" s="29">
        <v>1400</v>
      </c>
      <c r="M49" s="29">
        <v>1400</v>
      </c>
      <c r="N49" s="29">
        <f t="shared" si="0"/>
        <v>100</v>
      </c>
    </row>
    <row r="50" spans="1:14" ht="15" customHeight="1">
      <c r="A50" s="23" t="s">
        <v>330</v>
      </c>
      <c r="B50" s="24" t="s">
        <v>121</v>
      </c>
      <c r="C50" s="24" t="s">
        <v>29</v>
      </c>
      <c r="D50" s="24" t="s">
        <v>25</v>
      </c>
      <c r="E50" s="24" t="s">
        <v>24</v>
      </c>
      <c r="F50" s="24" t="s">
        <v>11</v>
      </c>
      <c r="G50" s="24" t="s">
        <v>9</v>
      </c>
      <c r="H50" s="24" t="s">
        <v>12</v>
      </c>
      <c r="I50" s="24" t="s">
        <v>89</v>
      </c>
      <c r="J50" s="25" t="s">
        <v>322</v>
      </c>
      <c r="K50" s="22">
        <f>SUM(K51)</f>
        <v>0</v>
      </c>
      <c r="L50" s="22">
        <f>SUM(L51)</f>
        <v>57.7</v>
      </c>
      <c r="M50" s="22">
        <f>SUM(M51)</f>
        <v>50</v>
      </c>
      <c r="N50" s="22">
        <f t="shared" si="0"/>
        <v>86.65511265164643</v>
      </c>
    </row>
    <row r="51" spans="1:14" ht="31.5" customHeight="1">
      <c r="A51" s="26" t="s">
        <v>331</v>
      </c>
      <c r="B51" s="27" t="s">
        <v>121</v>
      </c>
      <c r="C51" s="27" t="s">
        <v>29</v>
      </c>
      <c r="D51" s="27" t="s">
        <v>25</v>
      </c>
      <c r="E51" s="27" t="s">
        <v>24</v>
      </c>
      <c r="F51" s="27" t="s">
        <v>316</v>
      </c>
      <c r="G51" s="27" t="s">
        <v>40</v>
      </c>
      <c r="H51" s="27" t="s">
        <v>12</v>
      </c>
      <c r="I51" s="27" t="s">
        <v>89</v>
      </c>
      <c r="J51" s="28" t="s">
        <v>323</v>
      </c>
      <c r="K51" s="29">
        <v>0</v>
      </c>
      <c r="L51" s="29">
        <v>57.7</v>
      </c>
      <c r="M51" s="29">
        <v>50</v>
      </c>
      <c r="N51" s="29">
        <f t="shared" si="0"/>
        <v>86.65511265164643</v>
      </c>
    </row>
    <row r="52" spans="1:14" ht="15" customHeight="1">
      <c r="A52" s="23" t="s">
        <v>87</v>
      </c>
      <c r="B52" s="24" t="s">
        <v>121</v>
      </c>
      <c r="C52" s="24" t="s">
        <v>29</v>
      </c>
      <c r="D52" s="24" t="s">
        <v>317</v>
      </c>
      <c r="E52" s="24" t="s">
        <v>24</v>
      </c>
      <c r="F52" s="24" t="s">
        <v>11</v>
      </c>
      <c r="G52" s="24" t="s">
        <v>9</v>
      </c>
      <c r="H52" s="24" t="s">
        <v>12</v>
      </c>
      <c r="I52" s="24" t="s">
        <v>89</v>
      </c>
      <c r="J52" s="25" t="s">
        <v>324</v>
      </c>
      <c r="K52" s="22">
        <f>SUM(K53)</f>
        <v>0</v>
      </c>
      <c r="L52" s="22">
        <f>SUM(L53)</f>
        <v>24.7</v>
      </c>
      <c r="M52" s="22">
        <f>SUM(M53)</f>
        <v>52.5</v>
      </c>
      <c r="N52" s="22">
        <f>M52/L52*100</f>
        <v>212.55060728744942</v>
      </c>
    </row>
    <row r="53" spans="1:14" ht="31.5" customHeight="1">
      <c r="A53" s="26" t="s">
        <v>332</v>
      </c>
      <c r="B53" s="27" t="s">
        <v>121</v>
      </c>
      <c r="C53" s="27" t="s">
        <v>29</v>
      </c>
      <c r="D53" s="27" t="s">
        <v>317</v>
      </c>
      <c r="E53" s="27" t="s">
        <v>24</v>
      </c>
      <c r="F53" s="27" t="s">
        <v>63</v>
      </c>
      <c r="G53" s="27" t="s">
        <v>40</v>
      </c>
      <c r="H53" s="27" t="s">
        <v>12</v>
      </c>
      <c r="I53" s="27" t="s">
        <v>89</v>
      </c>
      <c r="J53" s="28" t="s">
        <v>325</v>
      </c>
      <c r="K53" s="29">
        <v>0</v>
      </c>
      <c r="L53" s="29">
        <v>24.7</v>
      </c>
      <c r="M53" s="29">
        <v>52.5</v>
      </c>
      <c r="N53" s="29">
        <f>M53/L53*100</f>
        <v>212.55060728744942</v>
      </c>
    </row>
    <row r="54" spans="1:14" ht="18.75" customHeight="1">
      <c r="A54" s="131" t="s">
        <v>10</v>
      </c>
      <c r="B54" s="132"/>
      <c r="C54" s="132"/>
      <c r="D54" s="132"/>
      <c r="E54" s="132"/>
      <c r="F54" s="132"/>
      <c r="G54" s="132"/>
      <c r="H54" s="132"/>
      <c r="I54" s="132"/>
      <c r="J54" s="133"/>
      <c r="K54" s="22">
        <f>K10+K33</f>
        <v>7589.2</v>
      </c>
      <c r="L54" s="22">
        <f>L10+L33</f>
        <v>11710.500000000002</v>
      </c>
      <c r="M54" s="22">
        <f>M10+M33</f>
        <v>5229.5</v>
      </c>
      <c r="N54" s="20">
        <f t="shared" si="0"/>
        <v>44.6565048460783</v>
      </c>
    </row>
    <row r="55" spans="1:13" ht="15.75">
      <c r="A55" s="15"/>
      <c r="B55" s="16"/>
      <c r="C55" s="16"/>
      <c r="D55" s="16"/>
      <c r="E55" s="16"/>
      <c r="F55" s="16"/>
      <c r="G55" s="16"/>
      <c r="H55" s="16"/>
      <c r="I55" s="16"/>
      <c r="J55" s="16"/>
      <c r="K55" s="15"/>
      <c r="L55" s="15"/>
      <c r="M55" s="15"/>
    </row>
    <row r="56" spans="1:13" ht="15.75">
      <c r="A56" s="15"/>
      <c r="B56" s="16"/>
      <c r="C56" s="16"/>
      <c r="D56" s="16"/>
      <c r="E56" s="16"/>
      <c r="F56" s="16"/>
      <c r="G56" s="16"/>
      <c r="H56" s="16"/>
      <c r="I56" s="16"/>
      <c r="J56" s="16"/>
      <c r="K56" s="15"/>
      <c r="L56" s="15"/>
      <c r="M56" s="15"/>
    </row>
    <row r="57" spans="1:13" ht="15.75">
      <c r="A57" s="15"/>
      <c r="B57" s="16"/>
      <c r="C57" s="16"/>
      <c r="D57" s="16"/>
      <c r="E57" s="16"/>
      <c r="F57" s="16"/>
      <c r="G57" s="16"/>
      <c r="H57" s="16"/>
      <c r="I57" s="16"/>
      <c r="J57" s="16"/>
      <c r="K57" s="15"/>
      <c r="L57" s="15"/>
      <c r="M57" s="15"/>
    </row>
    <row r="58" spans="1:13" ht="15.75">
      <c r="A58" s="15"/>
      <c r="B58" s="16"/>
      <c r="C58" s="16"/>
      <c r="D58" s="16"/>
      <c r="E58" s="16"/>
      <c r="F58" s="16"/>
      <c r="G58" s="16"/>
      <c r="H58" s="16"/>
      <c r="I58" s="16"/>
      <c r="J58" s="16"/>
      <c r="K58" s="15"/>
      <c r="L58" s="15"/>
      <c r="M58" s="15"/>
    </row>
    <row r="59" spans="1:13" ht="15.75">
      <c r="A59" s="15"/>
      <c r="B59" s="16"/>
      <c r="C59" s="16"/>
      <c r="D59" s="16"/>
      <c r="E59" s="16"/>
      <c r="F59" s="16"/>
      <c r="G59" s="16"/>
      <c r="H59" s="16"/>
      <c r="I59" s="16"/>
      <c r="J59" s="16"/>
      <c r="K59" s="15"/>
      <c r="L59" s="15"/>
      <c r="M59" s="15"/>
    </row>
    <row r="60" spans="1:13" ht="15.75">
      <c r="A60" s="15"/>
      <c r="B60" s="16"/>
      <c r="C60" s="16"/>
      <c r="D60" s="16"/>
      <c r="E60" s="16"/>
      <c r="F60" s="16"/>
      <c r="G60" s="16"/>
      <c r="H60" s="16"/>
      <c r="I60" s="16"/>
      <c r="J60" s="16"/>
      <c r="K60" s="15"/>
      <c r="L60" s="15"/>
      <c r="M60" s="15"/>
    </row>
    <row r="61" spans="1:13" ht="15.75">
      <c r="A61" s="15"/>
      <c r="B61" s="16"/>
      <c r="C61" s="16"/>
      <c r="D61" s="16"/>
      <c r="E61" s="16"/>
      <c r="F61" s="16"/>
      <c r="G61" s="16"/>
      <c r="H61" s="16"/>
      <c r="I61" s="16"/>
      <c r="J61" s="16"/>
      <c r="K61" s="15"/>
      <c r="L61" s="15"/>
      <c r="M61" s="15"/>
    </row>
    <row r="62" spans="1:13" ht="15.75">
      <c r="A62" s="15"/>
      <c r="B62" s="16"/>
      <c r="C62" s="16"/>
      <c r="D62" s="16"/>
      <c r="E62" s="16"/>
      <c r="F62" s="16"/>
      <c r="G62" s="16"/>
      <c r="H62" s="16"/>
      <c r="I62" s="16"/>
      <c r="J62" s="16"/>
      <c r="K62" s="15"/>
      <c r="L62" s="15"/>
      <c r="M62" s="15"/>
    </row>
    <row r="63" spans="1:13" ht="15.75">
      <c r="A63" s="15"/>
      <c r="B63" s="16"/>
      <c r="C63" s="16"/>
      <c r="D63" s="16"/>
      <c r="E63" s="16"/>
      <c r="F63" s="16"/>
      <c r="G63" s="16"/>
      <c r="H63" s="16"/>
      <c r="I63" s="16"/>
      <c r="J63" s="16"/>
      <c r="K63" s="15"/>
      <c r="L63" s="15"/>
      <c r="M63" s="15"/>
    </row>
    <row r="64" spans="1:13" ht="15.75">
      <c r="A64" s="15"/>
      <c r="B64" s="16"/>
      <c r="C64" s="16"/>
      <c r="D64" s="16"/>
      <c r="E64" s="16"/>
      <c r="F64" s="16"/>
      <c r="G64" s="16"/>
      <c r="H64" s="16"/>
      <c r="I64" s="16"/>
      <c r="J64" s="16"/>
      <c r="K64" s="15"/>
      <c r="L64" s="15"/>
      <c r="M64" s="15"/>
    </row>
    <row r="65" spans="1:13" ht="15.75">
      <c r="A65" s="15"/>
      <c r="B65" s="16"/>
      <c r="C65" s="16"/>
      <c r="D65" s="16"/>
      <c r="E65" s="16"/>
      <c r="F65" s="16"/>
      <c r="G65" s="16"/>
      <c r="H65" s="16"/>
      <c r="I65" s="16"/>
      <c r="J65" s="16"/>
      <c r="K65" s="15"/>
      <c r="L65" s="15"/>
      <c r="M65" s="15"/>
    </row>
  </sheetData>
  <sheetProtection/>
  <mergeCells count="14">
    <mergeCell ref="K4:M4"/>
    <mergeCell ref="L7:L8"/>
    <mergeCell ref="M7:M8"/>
    <mergeCell ref="L6:M6"/>
    <mergeCell ref="N7:N8"/>
    <mergeCell ref="K1:M1"/>
    <mergeCell ref="K2:M2"/>
    <mergeCell ref="K3:M3"/>
    <mergeCell ref="A54:J54"/>
    <mergeCell ref="A5:M5"/>
    <mergeCell ref="A7:A8"/>
    <mergeCell ref="B7:I7"/>
    <mergeCell ref="J7:J8"/>
    <mergeCell ref="K7:K8"/>
  </mergeCells>
  <printOptions/>
  <pageMargins left="0.3937007874015748" right="0.3937007874015748" top="1.1811023622047245" bottom="0.3937007874015748" header="0.5118110236220472" footer="0.5118110236220472"/>
  <pageSetup firstPageNumber="77" useFirstPageNumber="1" fitToHeight="40" fitToWidth="1" horizontalDpi="600" verticalDpi="600" orientation="landscape" paperSize="9" scale="84" r:id="rId1"/>
  <headerFooter alignWithMargins="0">
    <oddHeader>&amp;R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5"/>
  <sheetViews>
    <sheetView tabSelected="1" view="pageBreakPreview" zoomScaleSheetLayoutView="100" zoomScalePageLayoutView="0" workbookViewId="0" topLeftCell="A85">
      <selection activeCell="B97" sqref="B97"/>
    </sheetView>
  </sheetViews>
  <sheetFormatPr defaultColWidth="9.00390625" defaultRowHeight="12.75"/>
  <cols>
    <col min="1" max="1" width="8.00390625" style="33" customWidth="1"/>
    <col min="2" max="2" width="71.75390625" style="98" customWidth="1"/>
    <col min="3" max="3" width="9.375" style="98" customWidth="1"/>
    <col min="4" max="4" width="9.625" style="99" customWidth="1"/>
    <col min="5" max="5" width="10.375" style="99" customWidth="1"/>
    <col min="6" max="6" width="8.625" style="99" customWidth="1"/>
    <col min="7" max="7" width="10.125" style="31" customWidth="1"/>
    <col min="8" max="8" width="8.875" style="130" customWidth="1"/>
    <col min="9" max="9" width="10.00390625" style="130" customWidth="1"/>
    <col min="10" max="10" width="10.375" style="31" customWidth="1"/>
    <col min="11" max="11" width="10.75390625" style="31" customWidth="1"/>
    <col min="12" max="16384" width="9.125" style="31" customWidth="1"/>
  </cols>
  <sheetData>
    <row r="1" spans="1:10" ht="12.75">
      <c r="A1" s="149" t="s">
        <v>127</v>
      </c>
      <c r="B1" s="149"/>
      <c r="C1" s="149"/>
      <c r="D1" s="149"/>
      <c r="E1" s="149"/>
      <c r="F1" s="149"/>
      <c r="G1" s="149"/>
      <c r="H1" s="149"/>
      <c r="I1" s="149"/>
      <c r="J1" s="149"/>
    </row>
    <row r="2" spans="1:10" ht="12.75">
      <c r="A2" s="149" t="s">
        <v>117</v>
      </c>
      <c r="B2" s="149"/>
      <c r="C2" s="149"/>
      <c r="D2" s="149"/>
      <c r="E2" s="149"/>
      <c r="F2" s="149"/>
      <c r="G2" s="149"/>
      <c r="H2" s="149"/>
      <c r="I2" s="149"/>
      <c r="J2" s="149"/>
    </row>
    <row r="3" spans="1:10" ht="12.75">
      <c r="A3" s="149" t="s">
        <v>118</v>
      </c>
      <c r="B3" s="149"/>
      <c r="C3" s="149"/>
      <c r="D3" s="149"/>
      <c r="E3" s="149"/>
      <c r="F3" s="149"/>
      <c r="G3" s="149"/>
      <c r="H3" s="149"/>
      <c r="I3" s="149"/>
      <c r="J3" s="149"/>
    </row>
    <row r="4" spans="1:10" ht="12.75">
      <c r="A4" s="149" t="s">
        <v>340</v>
      </c>
      <c r="B4" s="149"/>
      <c r="C4" s="149"/>
      <c r="D4" s="149"/>
      <c r="E4" s="149"/>
      <c r="F4" s="149"/>
      <c r="G4" s="149"/>
      <c r="H4" s="149"/>
      <c r="I4" s="149"/>
      <c r="J4" s="149"/>
    </row>
    <row r="5" spans="1:10" s="32" customFormat="1" ht="20.25" customHeight="1">
      <c r="A5" s="150" t="s">
        <v>128</v>
      </c>
      <c r="B5" s="150"/>
      <c r="C5" s="150"/>
      <c r="D5" s="150"/>
      <c r="E5" s="150"/>
      <c r="F5" s="150"/>
      <c r="G5" s="150"/>
      <c r="H5" s="150"/>
      <c r="I5" s="150"/>
      <c r="J5" s="150"/>
    </row>
    <row r="6" spans="1:10" s="32" customFormat="1" ht="14.25" customHeight="1">
      <c r="A6" s="150"/>
      <c r="B6" s="150"/>
      <c r="C6" s="150"/>
      <c r="D6" s="150"/>
      <c r="E6" s="150"/>
      <c r="F6" s="150"/>
      <c r="G6" s="150"/>
      <c r="H6" s="150"/>
      <c r="I6" s="150"/>
      <c r="J6" s="150"/>
    </row>
    <row r="7" spans="2:10" ht="12.75">
      <c r="B7" s="34"/>
      <c r="C7" s="34"/>
      <c r="D7" s="35"/>
      <c r="E7" s="35"/>
      <c r="F7" s="35"/>
      <c r="G7" s="36"/>
      <c r="H7" s="119"/>
      <c r="I7" s="119"/>
      <c r="J7" s="36" t="s">
        <v>4</v>
      </c>
    </row>
    <row r="8" spans="1:10" ht="128.25" customHeight="1">
      <c r="A8" s="37" t="s">
        <v>1</v>
      </c>
      <c r="B8" s="37" t="s">
        <v>129</v>
      </c>
      <c r="C8" s="37" t="s">
        <v>130</v>
      </c>
      <c r="D8" s="38" t="s">
        <v>131</v>
      </c>
      <c r="E8" s="38" t="s">
        <v>132</v>
      </c>
      <c r="F8" s="38" t="s">
        <v>133</v>
      </c>
      <c r="G8" s="39" t="s">
        <v>119</v>
      </c>
      <c r="H8" s="120" t="s">
        <v>134</v>
      </c>
      <c r="I8" s="120" t="s">
        <v>334</v>
      </c>
      <c r="J8" s="39" t="s">
        <v>135</v>
      </c>
    </row>
    <row r="9" spans="1:10" ht="12.75">
      <c r="A9" s="40"/>
      <c r="B9" s="38" t="s">
        <v>14</v>
      </c>
      <c r="C9" s="38"/>
      <c r="D9" s="38" t="s">
        <v>33</v>
      </c>
      <c r="E9" s="38" t="s">
        <v>34</v>
      </c>
      <c r="F9" s="38" t="s">
        <v>35</v>
      </c>
      <c r="G9" s="38" t="s">
        <v>36</v>
      </c>
      <c r="H9" s="88" t="s">
        <v>36</v>
      </c>
      <c r="I9" s="88" t="s">
        <v>36</v>
      </c>
      <c r="J9" s="38" t="s">
        <v>36</v>
      </c>
    </row>
    <row r="10" spans="1:10" ht="12.75">
      <c r="A10" s="40" t="s">
        <v>14</v>
      </c>
      <c r="B10" s="41" t="s">
        <v>136</v>
      </c>
      <c r="C10" s="38" t="s">
        <v>121</v>
      </c>
      <c r="D10" s="38"/>
      <c r="E10" s="38"/>
      <c r="F10" s="38"/>
      <c r="G10" s="38"/>
      <c r="H10" s="88"/>
      <c r="I10" s="88"/>
      <c r="J10" s="38"/>
    </row>
    <row r="11" spans="1:10" ht="12.75">
      <c r="A11" s="42">
        <f>A10+1</f>
        <v>2</v>
      </c>
      <c r="B11" s="43" t="s">
        <v>137</v>
      </c>
      <c r="C11" s="44" t="s">
        <v>121</v>
      </c>
      <c r="D11" s="44" t="s">
        <v>138</v>
      </c>
      <c r="E11" s="44" t="s">
        <v>139</v>
      </c>
      <c r="F11" s="44" t="s">
        <v>139</v>
      </c>
      <c r="G11" s="45">
        <f>G12+G18+G30+G35</f>
        <v>3511.1</v>
      </c>
      <c r="H11" s="121">
        <f>H12+H18+H30+H35</f>
        <v>3536.0000000000005</v>
      </c>
      <c r="I11" s="121">
        <f>I12+I18+I30+I35</f>
        <v>1701.5</v>
      </c>
      <c r="J11" s="45">
        <f>J12+J18+J30+J35</f>
        <v>247.3703906340042</v>
      </c>
    </row>
    <row r="12" spans="1:10" ht="25.5" customHeight="1">
      <c r="A12" s="42">
        <f aca="true" t="shared" si="0" ref="A12:A48">A11+1</f>
        <v>3</v>
      </c>
      <c r="B12" s="43" t="s">
        <v>140</v>
      </c>
      <c r="C12" s="38" t="s">
        <v>121</v>
      </c>
      <c r="D12" s="46" t="s">
        <v>141</v>
      </c>
      <c r="E12" s="38"/>
      <c r="F12" s="38"/>
      <c r="G12" s="45">
        <f>G15</f>
        <v>940.2</v>
      </c>
      <c r="H12" s="121">
        <f>H15</f>
        <v>940.2</v>
      </c>
      <c r="I12" s="121">
        <f>I15</f>
        <v>493.2</v>
      </c>
      <c r="J12" s="45">
        <f>J15</f>
        <v>52.45692405871091</v>
      </c>
    </row>
    <row r="13" spans="1:10" ht="14.25" customHeight="1">
      <c r="A13" s="42">
        <f t="shared" si="0"/>
        <v>4</v>
      </c>
      <c r="B13" s="47" t="s">
        <v>142</v>
      </c>
      <c r="C13" s="38" t="s">
        <v>121</v>
      </c>
      <c r="D13" s="38" t="s">
        <v>141</v>
      </c>
      <c r="E13" s="38" t="s">
        <v>143</v>
      </c>
      <c r="F13" s="38"/>
      <c r="G13" s="48">
        <f aca="true" t="shared" si="1" ref="G13:J16">G14</f>
        <v>940.2</v>
      </c>
      <c r="H13" s="122">
        <f t="shared" si="1"/>
        <v>940.2</v>
      </c>
      <c r="I13" s="122">
        <f t="shared" si="1"/>
        <v>493.2</v>
      </c>
      <c r="J13" s="48">
        <f t="shared" si="1"/>
        <v>52.45692405871091</v>
      </c>
    </row>
    <row r="14" spans="1:10" ht="15" customHeight="1">
      <c r="A14" s="42">
        <f t="shared" si="0"/>
        <v>5</v>
      </c>
      <c r="B14" s="49" t="s">
        <v>144</v>
      </c>
      <c r="C14" s="38" t="s">
        <v>121</v>
      </c>
      <c r="D14" s="38" t="s">
        <v>141</v>
      </c>
      <c r="E14" s="38" t="s">
        <v>145</v>
      </c>
      <c r="F14" s="38"/>
      <c r="G14" s="48">
        <f t="shared" si="1"/>
        <v>940.2</v>
      </c>
      <c r="H14" s="122">
        <f t="shared" si="1"/>
        <v>940.2</v>
      </c>
      <c r="I14" s="122">
        <f t="shared" si="1"/>
        <v>493.2</v>
      </c>
      <c r="J14" s="48">
        <f t="shared" si="1"/>
        <v>52.45692405871091</v>
      </c>
    </row>
    <row r="15" spans="1:10" ht="14.25" customHeight="1">
      <c r="A15" s="42">
        <f t="shared" si="0"/>
        <v>6</v>
      </c>
      <c r="B15" s="50" t="s">
        <v>146</v>
      </c>
      <c r="C15" s="38" t="s">
        <v>121</v>
      </c>
      <c r="D15" s="38" t="s">
        <v>141</v>
      </c>
      <c r="E15" s="38" t="s">
        <v>147</v>
      </c>
      <c r="F15" s="38"/>
      <c r="G15" s="48">
        <f t="shared" si="1"/>
        <v>940.2</v>
      </c>
      <c r="H15" s="122">
        <f t="shared" si="1"/>
        <v>940.2</v>
      </c>
      <c r="I15" s="122">
        <f t="shared" si="1"/>
        <v>493.2</v>
      </c>
      <c r="J15" s="48">
        <f t="shared" si="1"/>
        <v>52.45692405871091</v>
      </c>
    </row>
    <row r="16" spans="1:10" ht="25.5" customHeight="1">
      <c r="A16" s="42">
        <f t="shared" si="0"/>
        <v>7</v>
      </c>
      <c r="B16" s="50" t="s">
        <v>148</v>
      </c>
      <c r="C16" s="38" t="s">
        <v>121</v>
      </c>
      <c r="D16" s="38" t="s">
        <v>141</v>
      </c>
      <c r="E16" s="38" t="s">
        <v>147</v>
      </c>
      <c r="F16" s="38" t="s">
        <v>50</v>
      </c>
      <c r="G16" s="48">
        <f t="shared" si="1"/>
        <v>940.2</v>
      </c>
      <c r="H16" s="122">
        <f t="shared" si="1"/>
        <v>940.2</v>
      </c>
      <c r="I16" s="122">
        <f t="shared" si="1"/>
        <v>493.2</v>
      </c>
      <c r="J16" s="48">
        <f t="shared" si="1"/>
        <v>52.45692405871091</v>
      </c>
    </row>
    <row r="17" spans="1:10" ht="21.75" customHeight="1">
      <c r="A17" s="42">
        <f t="shared" si="0"/>
        <v>8</v>
      </c>
      <c r="B17" s="50" t="s">
        <v>149</v>
      </c>
      <c r="C17" s="38" t="s">
        <v>121</v>
      </c>
      <c r="D17" s="38" t="s">
        <v>141</v>
      </c>
      <c r="E17" s="38" t="s">
        <v>147</v>
      </c>
      <c r="F17" s="38" t="s">
        <v>150</v>
      </c>
      <c r="G17" s="51">
        <v>940.2</v>
      </c>
      <c r="H17" s="51">
        <v>940.2</v>
      </c>
      <c r="I17" s="51">
        <v>493.2</v>
      </c>
      <c r="J17" s="51">
        <f>SUM(I17/H17)*100</f>
        <v>52.45692405871091</v>
      </c>
    </row>
    <row r="18" spans="1:10" ht="27.75" customHeight="1">
      <c r="A18" s="42">
        <f t="shared" si="0"/>
        <v>9</v>
      </c>
      <c r="B18" s="43" t="s">
        <v>151</v>
      </c>
      <c r="C18" s="38" t="s">
        <v>121</v>
      </c>
      <c r="D18" s="44" t="s">
        <v>152</v>
      </c>
      <c r="E18" s="44"/>
      <c r="F18" s="44"/>
      <c r="G18" s="52">
        <f aca="true" t="shared" si="2" ref="G18:J19">G19</f>
        <v>2556.8</v>
      </c>
      <c r="H18" s="123">
        <f t="shared" si="2"/>
        <v>2581.2000000000003</v>
      </c>
      <c r="I18" s="123">
        <f t="shared" si="2"/>
        <v>1206</v>
      </c>
      <c r="J18" s="52">
        <f t="shared" si="2"/>
        <v>144.91346657529328</v>
      </c>
    </row>
    <row r="19" spans="1:10" ht="12.75" customHeight="1">
      <c r="A19" s="42">
        <f t="shared" si="0"/>
        <v>10</v>
      </c>
      <c r="B19" s="53" t="s">
        <v>153</v>
      </c>
      <c r="C19" s="38" t="s">
        <v>121</v>
      </c>
      <c r="D19" s="38" t="s">
        <v>152</v>
      </c>
      <c r="E19" s="38" t="s">
        <v>154</v>
      </c>
      <c r="F19" s="38"/>
      <c r="G19" s="48">
        <f t="shared" si="2"/>
        <v>2556.8</v>
      </c>
      <c r="H19" s="122">
        <f t="shared" si="2"/>
        <v>2581.2000000000003</v>
      </c>
      <c r="I19" s="122">
        <f t="shared" si="2"/>
        <v>1206</v>
      </c>
      <c r="J19" s="48">
        <f t="shared" si="2"/>
        <v>144.91346657529328</v>
      </c>
    </row>
    <row r="20" spans="1:10" ht="14.25" customHeight="1">
      <c r="A20" s="42">
        <f t="shared" si="0"/>
        <v>11</v>
      </c>
      <c r="B20" s="50" t="s">
        <v>155</v>
      </c>
      <c r="C20" s="38" t="s">
        <v>121</v>
      </c>
      <c r="D20" s="38" t="s">
        <v>152</v>
      </c>
      <c r="E20" s="38" t="s">
        <v>156</v>
      </c>
      <c r="F20" s="38"/>
      <c r="G20" s="48">
        <f>G21+G24+G27</f>
        <v>2556.8</v>
      </c>
      <c r="H20" s="122">
        <f>H21+H24+H27</f>
        <v>2581.2000000000003</v>
      </c>
      <c r="I20" s="122">
        <f>I21+I24+I27</f>
        <v>1206</v>
      </c>
      <c r="J20" s="48">
        <f>J21+J24+J27</f>
        <v>144.91346657529328</v>
      </c>
    </row>
    <row r="21" spans="1:10" s="55" customFormat="1" ht="39.75" customHeight="1">
      <c r="A21" s="42">
        <f t="shared" si="0"/>
        <v>12</v>
      </c>
      <c r="B21" s="54" t="s">
        <v>157</v>
      </c>
      <c r="C21" s="38" t="s">
        <v>121</v>
      </c>
      <c r="D21" s="38" t="s">
        <v>152</v>
      </c>
      <c r="E21" s="38" t="s">
        <v>158</v>
      </c>
      <c r="F21" s="38"/>
      <c r="G21" s="48">
        <f aca="true" t="shared" si="3" ref="G21:J22">G22</f>
        <v>0</v>
      </c>
      <c r="H21" s="122">
        <f t="shared" si="3"/>
        <v>24.4</v>
      </c>
      <c r="I21" s="122">
        <f t="shared" si="3"/>
        <v>12.2</v>
      </c>
      <c r="J21" s="48">
        <f t="shared" si="3"/>
        <v>50</v>
      </c>
    </row>
    <row r="22" spans="1:10" s="55" customFormat="1" ht="27.75" customHeight="1">
      <c r="A22" s="42">
        <f t="shared" si="0"/>
        <v>13</v>
      </c>
      <c r="B22" s="50" t="s">
        <v>148</v>
      </c>
      <c r="C22" s="38" t="s">
        <v>121</v>
      </c>
      <c r="D22" s="38" t="s">
        <v>152</v>
      </c>
      <c r="E22" s="38" t="s">
        <v>158</v>
      </c>
      <c r="F22" s="38" t="s">
        <v>50</v>
      </c>
      <c r="G22" s="48">
        <f t="shared" si="3"/>
        <v>0</v>
      </c>
      <c r="H22" s="122">
        <f t="shared" si="3"/>
        <v>24.4</v>
      </c>
      <c r="I22" s="122">
        <f t="shared" si="3"/>
        <v>12.2</v>
      </c>
      <c r="J22" s="48">
        <f t="shared" si="3"/>
        <v>50</v>
      </c>
    </row>
    <row r="23" spans="1:10" s="55" customFormat="1" ht="14.25" customHeight="1">
      <c r="A23" s="42">
        <f t="shared" si="0"/>
        <v>14</v>
      </c>
      <c r="B23" s="50" t="s">
        <v>149</v>
      </c>
      <c r="C23" s="38" t="s">
        <v>121</v>
      </c>
      <c r="D23" s="38" t="s">
        <v>152</v>
      </c>
      <c r="E23" s="38" t="s">
        <v>158</v>
      </c>
      <c r="F23" s="38" t="s">
        <v>150</v>
      </c>
      <c r="G23" s="51">
        <v>0</v>
      </c>
      <c r="H23" s="51">
        <v>24.4</v>
      </c>
      <c r="I23" s="51">
        <v>12.2</v>
      </c>
      <c r="J23" s="51">
        <f>SUM(I23/H23)*100</f>
        <v>50</v>
      </c>
    </row>
    <row r="24" spans="1:10" ht="39" customHeight="1">
      <c r="A24" s="42">
        <f t="shared" si="0"/>
        <v>15</v>
      </c>
      <c r="B24" s="54" t="s">
        <v>159</v>
      </c>
      <c r="C24" s="38" t="s">
        <v>121</v>
      </c>
      <c r="D24" s="38" t="s">
        <v>152</v>
      </c>
      <c r="E24" s="38" t="s">
        <v>160</v>
      </c>
      <c r="F24" s="38"/>
      <c r="G24" s="48">
        <f aca="true" t="shared" si="4" ref="G24:J25">G25</f>
        <v>2088.9</v>
      </c>
      <c r="H24" s="122">
        <f t="shared" si="4"/>
        <v>2088.9</v>
      </c>
      <c r="I24" s="122">
        <f t="shared" si="4"/>
        <v>966.1</v>
      </c>
      <c r="J24" s="48">
        <f t="shared" si="4"/>
        <v>46.24922207860596</v>
      </c>
    </row>
    <row r="25" spans="1:10" ht="27.75" customHeight="1">
      <c r="A25" s="42">
        <f t="shared" si="0"/>
        <v>16</v>
      </c>
      <c r="B25" s="50" t="s">
        <v>148</v>
      </c>
      <c r="C25" s="38" t="s">
        <v>121</v>
      </c>
      <c r="D25" s="38" t="s">
        <v>152</v>
      </c>
      <c r="E25" s="38" t="s">
        <v>160</v>
      </c>
      <c r="F25" s="38" t="s">
        <v>50</v>
      </c>
      <c r="G25" s="48">
        <f t="shared" si="4"/>
        <v>2088.9</v>
      </c>
      <c r="H25" s="122">
        <f t="shared" si="4"/>
        <v>2088.9</v>
      </c>
      <c r="I25" s="122">
        <f t="shared" si="4"/>
        <v>966.1</v>
      </c>
      <c r="J25" s="48">
        <f t="shared" si="4"/>
        <v>46.24922207860596</v>
      </c>
    </row>
    <row r="26" spans="1:10" ht="21" customHeight="1">
      <c r="A26" s="42">
        <f t="shared" si="0"/>
        <v>17</v>
      </c>
      <c r="B26" s="50" t="s">
        <v>149</v>
      </c>
      <c r="C26" s="38" t="s">
        <v>121</v>
      </c>
      <c r="D26" s="38" t="s">
        <v>152</v>
      </c>
      <c r="E26" s="38" t="s">
        <v>160</v>
      </c>
      <c r="F26" s="38" t="s">
        <v>150</v>
      </c>
      <c r="G26" s="51">
        <v>2088.9</v>
      </c>
      <c r="H26" s="51">
        <v>2088.9</v>
      </c>
      <c r="I26" s="51">
        <v>966.1</v>
      </c>
      <c r="J26" s="51">
        <f>SUM(I26/H26)*100</f>
        <v>46.24922207860596</v>
      </c>
    </row>
    <row r="27" spans="1:10" ht="39" customHeight="1">
      <c r="A27" s="42">
        <f t="shared" si="0"/>
        <v>18</v>
      </c>
      <c r="B27" s="54" t="s">
        <v>161</v>
      </c>
      <c r="C27" s="38" t="s">
        <v>121</v>
      </c>
      <c r="D27" s="38" t="s">
        <v>152</v>
      </c>
      <c r="E27" s="38" t="s">
        <v>162</v>
      </c>
      <c r="F27" s="38"/>
      <c r="G27" s="48">
        <f aca="true" t="shared" si="5" ref="G27:J28">G28</f>
        <v>467.9</v>
      </c>
      <c r="H27" s="122">
        <f t="shared" si="5"/>
        <v>467.9</v>
      </c>
      <c r="I27" s="122">
        <f t="shared" si="5"/>
        <v>227.7</v>
      </c>
      <c r="J27" s="48">
        <f t="shared" si="5"/>
        <v>48.664244496687324</v>
      </c>
    </row>
    <row r="28" spans="1:10" ht="27" customHeight="1">
      <c r="A28" s="42">
        <f t="shared" si="0"/>
        <v>19</v>
      </c>
      <c r="B28" s="50" t="s">
        <v>148</v>
      </c>
      <c r="C28" s="38" t="s">
        <v>121</v>
      </c>
      <c r="D28" s="38" t="s">
        <v>152</v>
      </c>
      <c r="E28" s="38" t="s">
        <v>162</v>
      </c>
      <c r="F28" s="38" t="s">
        <v>50</v>
      </c>
      <c r="G28" s="48">
        <f t="shared" si="5"/>
        <v>467.9</v>
      </c>
      <c r="H28" s="122">
        <f t="shared" si="5"/>
        <v>467.9</v>
      </c>
      <c r="I28" s="122">
        <f t="shared" si="5"/>
        <v>227.7</v>
      </c>
      <c r="J28" s="48">
        <f t="shared" si="5"/>
        <v>48.664244496687324</v>
      </c>
    </row>
    <row r="29" spans="1:10" ht="15.75" customHeight="1">
      <c r="A29" s="42">
        <f t="shared" si="0"/>
        <v>20</v>
      </c>
      <c r="B29" s="50" t="s">
        <v>149</v>
      </c>
      <c r="C29" s="38" t="s">
        <v>121</v>
      </c>
      <c r="D29" s="38" t="s">
        <v>152</v>
      </c>
      <c r="E29" s="38" t="s">
        <v>162</v>
      </c>
      <c r="F29" s="38" t="s">
        <v>150</v>
      </c>
      <c r="G29" s="51">
        <f>467.9</f>
        <v>467.9</v>
      </c>
      <c r="H29" s="51">
        <f>467.9</f>
        <v>467.9</v>
      </c>
      <c r="I29" s="51">
        <v>227.7</v>
      </c>
      <c r="J29" s="51">
        <f>SUM(I29/H29)*100</f>
        <v>48.664244496687324</v>
      </c>
    </row>
    <row r="30" spans="1:10" ht="13.5" customHeight="1">
      <c r="A30" s="42">
        <f t="shared" si="0"/>
        <v>21</v>
      </c>
      <c r="B30" s="43" t="s">
        <v>163</v>
      </c>
      <c r="C30" s="44" t="s">
        <v>121</v>
      </c>
      <c r="D30" s="44" t="s">
        <v>164</v>
      </c>
      <c r="E30" s="44"/>
      <c r="F30" s="44"/>
      <c r="G30" s="45">
        <f>G32</f>
        <v>10</v>
      </c>
      <c r="H30" s="121">
        <f>H32</f>
        <v>10</v>
      </c>
      <c r="I30" s="121">
        <f>I32</f>
        <v>0</v>
      </c>
      <c r="J30" s="45">
        <f>J32</f>
        <v>0</v>
      </c>
    </row>
    <row r="31" spans="1:10" s="56" customFormat="1" ht="15" customHeight="1">
      <c r="A31" s="42">
        <f t="shared" si="0"/>
        <v>22</v>
      </c>
      <c r="B31" s="50" t="s">
        <v>165</v>
      </c>
      <c r="C31" s="38" t="s">
        <v>121</v>
      </c>
      <c r="D31" s="38" t="s">
        <v>164</v>
      </c>
      <c r="E31" s="38" t="s">
        <v>166</v>
      </c>
      <c r="F31" s="38"/>
      <c r="G31" s="48">
        <f>G32</f>
        <v>10</v>
      </c>
      <c r="H31" s="122">
        <f>H32</f>
        <v>10</v>
      </c>
      <c r="I31" s="122">
        <f>I32</f>
        <v>0</v>
      </c>
      <c r="J31" s="48">
        <f>J32</f>
        <v>0</v>
      </c>
    </row>
    <row r="32" spans="1:10" ht="25.5" customHeight="1">
      <c r="A32" s="42">
        <f t="shared" si="0"/>
        <v>23</v>
      </c>
      <c r="B32" s="50" t="s">
        <v>167</v>
      </c>
      <c r="C32" s="38" t="s">
        <v>121</v>
      </c>
      <c r="D32" s="38" t="s">
        <v>164</v>
      </c>
      <c r="E32" s="38" t="s">
        <v>168</v>
      </c>
      <c r="F32" s="38"/>
      <c r="G32" s="48">
        <f>G34</f>
        <v>10</v>
      </c>
      <c r="H32" s="122">
        <f>H34</f>
        <v>10</v>
      </c>
      <c r="I32" s="122">
        <f>I34</f>
        <v>0</v>
      </c>
      <c r="J32" s="48">
        <f>J34</f>
        <v>0</v>
      </c>
    </row>
    <row r="33" spans="1:10" ht="13.5" customHeight="1">
      <c r="A33" s="42">
        <f t="shared" si="0"/>
        <v>24</v>
      </c>
      <c r="B33" s="57" t="s">
        <v>169</v>
      </c>
      <c r="C33" s="38" t="s">
        <v>121</v>
      </c>
      <c r="D33" s="38" t="s">
        <v>164</v>
      </c>
      <c r="E33" s="38" t="s">
        <v>168</v>
      </c>
      <c r="F33" s="38" t="s">
        <v>170</v>
      </c>
      <c r="G33" s="48">
        <f>G34</f>
        <v>10</v>
      </c>
      <c r="H33" s="122">
        <f>H34</f>
        <v>10</v>
      </c>
      <c r="I33" s="122">
        <f>I34</f>
        <v>0</v>
      </c>
      <c r="J33" s="48">
        <f>J34</f>
        <v>0</v>
      </c>
    </row>
    <row r="34" spans="1:10" ht="15.75" customHeight="1">
      <c r="A34" s="42">
        <f t="shared" si="0"/>
        <v>25</v>
      </c>
      <c r="B34" s="58" t="s">
        <v>171</v>
      </c>
      <c r="C34" s="38" t="s">
        <v>121</v>
      </c>
      <c r="D34" s="38" t="s">
        <v>164</v>
      </c>
      <c r="E34" s="38" t="s">
        <v>168</v>
      </c>
      <c r="F34" s="38" t="s">
        <v>172</v>
      </c>
      <c r="G34" s="51">
        <v>10</v>
      </c>
      <c r="H34" s="51">
        <v>10</v>
      </c>
      <c r="I34" s="51">
        <v>0</v>
      </c>
      <c r="J34" s="51">
        <f>SUM(I34/H34)*100</f>
        <v>0</v>
      </c>
    </row>
    <row r="35" spans="1:10" s="62" customFormat="1" ht="14.25" customHeight="1">
      <c r="A35" s="42">
        <f t="shared" si="0"/>
        <v>26</v>
      </c>
      <c r="B35" s="59" t="s">
        <v>173</v>
      </c>
      <c r="C35" s="60" t="s">
        <v>121</v>
      </c>
      <c r="D35" s="46" t="s">
        <v>174</v>
      </c>
      <c r="E35" s="46"/>
      <c r="F35" s="46"/>
      <c r="G35" s="61">
        <f aca="true" t="shared" si="6" ref="G35:J39">G36</f>
        <v>4.1</v>
      </c>
      <c r="H35" s="121">
        <f t="shared" si="6"/>
        <v>4.6</v>
      </c>
      <c r="I35" s="121">
        <f t="shared" si="6"/>
        <v>2.3</v>
      </c>
      <c r="J35" s="61">
        <f t="shared" si="6"/>
        <v>50</v>
      </c>
    </row>
    <row r="36" spans="1:10" s="62" customFormat="1" ht="15.75" customHeight="1">
      <c r="A36" s="42">
        <f t="shared" si="0"/>
        <v>27</v>
      </c>
      <c r="B36" s="63" t="s">
        <v>153</v>
      </c>
      <c r="C36" s="60" t="s">
        <v>121</v>
      </c>
      <c r="D36" s="60" t="s">
        <v>174</v>
      </c>
      <c r="E36" s="60" t="s">
        <v>154</v>
      </c>
      <c r="F36" s="60"/>
      <c r="G36" s="64">
        <f t="shared" si="6"/>
        <v>4.1</v>
      </c>
      <c r="H36" s="122">
        <f t="shared" si="6"/>
        <v>4.6</v>
      </c>
      <c r="I36" s="122">
        <f t="shared" si="6"/>
        <v>2.3</v>
      </c>
      <c r="J36" s="64">
        <f t="shared" si="6"/>
        <v>50</v>
      </c>
    </row>
    <row r="37" spans="1:10" s="56" customFormat="1" ht="14.25" customHeight="1">
      <c r="A37" s="42">
        <f t="shared" si="0"/>
        <v>28</v>
      </c>
      <c r="B37" s="50" t="s">
        <v>165</v>
      </c>
      <c r="C37" s="38" t="s">
        <v>121</v>
      </c>
      <c r="D37" s="38" t="s">
        <v>174</v>
      </c>
      <c r="E37" s="38" t="s">
        <v>166</v>
      </c>
      <c r="F37" s="38"/>
      <c r="G37" s="48">
        <f t="shared" si="6"/>
        <v>4.1</v>
      </c>
      <c r="H37" s="122">
        <f t="shared" si="6"/>
        <v>4.6</v>
      </c>
      <c r="I37" s="122">
        <f t="shared" si="6"/>
        <v>2.3</v>
      </c>
      <c r="J37" s="48">
        <f t="shared" si="6"/>
        <v>50</v>
      </c>
    </row>
    <row r="38" spans="1:10" ht="26.25" customHeight="1">
      <c r="A38" s="42">
        <f t="shared" si="0"/>
        <v>29</v>
      </c>
      <c r="B38" s="50" t="s">
        <v>175</v>
      </c>
      <c r="C38" s="38" t="s">
        <v>121</v>
      </c>
      <c r="D38" s="38" t="s">
        <v>174</v>
      </c>
      <c r="E38" s="38" t="s">
        <v>176</v>
      </c>
      <c r="F38" s="38"/>
      <c r="G38" s="48">
        <f t="shared" si="6"/>
        <v>4.1</v>
      </c>
      <c r="H38" s="122">
        <f t="shared" si="6"/>
        <v>4.6</v>
      </c>
      <c r="I38" s="122">
        <f t="shared" si="6"/>
        <v>2.3</v>
      </c>
      <c r="J38" s="48">
        <f t="shared" si="6"/>
        <v>50</v>
      </c>
    </row>
    <row r="39" spans="1:10" ht="14.25" customHeight="1">
      <c r="A39" s="42">
        <f t="shared" si="0"/>
        <v>30</v>
      </c>
      <c r="B39" s="57" t="s">
        <v>177</v>
      </c>
      <c r="C39" s="38" t="s">
        <v>121</v>
      </c>
      <c r="D39" s="38" t="s">
        <v>174</v>
      </c>
      <c r="E39" s="38" t="s">
        <v>176</v>
      </c>
      <c r="F39" s="38" t="s">
        <v>178</v>
      </c>
      <c r="G39" s="48">
        <f t="shared" si="6"/>
        <v>4.1</v>
      </c>
      <c r="H39" s="122">
        <f t="shared" si="6"/>
        <v>4.6</v>
      </c>
      <c r="I39" s="122">
        <f t="shared" si="6"/>
        <v>2.3</v>
      </c>
      <c r="J39" s="48">
        <f t="shared" si="6"/>
        <v>50</v>
      </c>
    </row>
    <row r="40" spans="1:10" ht="13.5" customHeight="1">
      <c r="A40" s="42">
        <f t="shared" si="0"/>
        <v>31</v>
      </c>
      <c r="B40" s="65" t="s">
        <v>179</v>
      </c>
      <c r="C40" s="38" t="s">
        <v>121</v>
      </c>
      <c r="D40" s="38" t="s">
        <v>174</v>
      </c>
      <c r="E40" s="38" t="s">
        <v>176</v>
      </c>
      <c r="F40" s="38" t="s">
        <v>58</v>
      </c>
      <c r="G40" s="51">
        <v>4.1</v>
      </c>
      <c r="H40" s="51">
        <f>4.1+0.5</f>
        <v>4.6</v>
      </c>
      <c r="I40" s="51">
        <v>2.3</v>
      </c>
      <c r="J40" s="51">
        <f>SUM(I40/H40)*100</f>
        <v>50</v>
      </c>
    </row>
    <row r="41" spans="1:10" ht="14.25" customHeight="1">
      <c r="A41" s="42">
        <f t="shared" si="0"/>
        <v>32</v>
      </c>
      <c r="B41" s="43" t="s">
        <v>180</v>
      </c>
      <c r="C41" s="38" t="s">
        <v>121</v>
      </c>
      <c r="D41" s="44" t="s">
        <v>181</v>
      </c>
      <c r="E41" s="44"/>
      <c r="F41" s="44"/>
      <c r="G41" s="45">
        <f>G42</f>
        <v>93</v>
      </c>
      <c r="H41" s="121">
        <f>H42</f>
        <v>102.4</v>
      </c>
      <c r="I41" s="121">
        <f>I42</f>
        <v>51.2</v>
      </c>
      <c r="J41" s="45">
        <f>J42</f>
        <v>50</v>
      </c>
    </row>
    <row r="42" spans="1:10" ht="14.25" customHeight="1">
      <c r="A42" s="42">
        <f t="shared" si="0"/>
        <v>33</v>
      </c>
      <c r="B42" s="66" t="s">
        <v>182</v>
      </c>
      <c r="C42" s="38" t="s">
        <v>121</v>
      </c>
      <c r="D42" s="44" t="s">
        <v>183</v>
      </c>
      <c r="E42" s="38"/>
      <c r="F42" s="38"/>
      <c r="G42" s="45">
        <f>G44</f>
        <v>93</v>
      </c>
      <c r="H42" s="121">
        <f>H44</f>
        <v>102.4</v>
      </c>
      <c r="I42" s="121">
        <f>I44</f>
        <v>51.2</v>
      </c>
      <c r="J42" s="45">
        <f>J44</f>
        <v>50</v>
      </c>
    </row>
    <row r="43" spans="1:10" s="56" customFormat="1" ht="12.75" customHeight="1">
      <c r="A43" s="42">
        <f t="shared" si="0"/>
        <v>34</v>
      </c>
      <c r="B43" s="50" t="s">
        <v>165</v>
      </c>
      <c r="C43" s="38" t="s">
        <v>121</v>
      </c>
      <c r="D43" s="38" t="s">
        <v>183</v>
      </c>
      <c r="E43" s="38" t="s">
        <v>166</v>
      </c>
      <c r="F43" s="38"/>
      <c r="G43" s="48">
        <f>G44</f>
        <v>93</v>
      </c>
      <c r="H43" s="122">
        <f>H44</f>
        <v>102.4</v>
      </c>
      <c r="I43" s="122">
        <f>I44</f>
        <v>51.2</v>
      </c>
      <c r="J43" s="48">
        <f>J44</f>
        <v>50</v>
      </c>
    </row>
    <row r="44" spans="1:10" ht="39" customHeight="1">
      <c r="A44" s="42">
        <f t="shared" si="0"/>
        <v>35</v>
      </c>
      <c r="B44" s="67" t="s">
        <v>184</v>
      </c>
      <c r="C44" s="38" t="s">
        <v>121</v>
      </c>
      <c r="D44" s="38" t="s">
        <v>183</v>
      </c>
      <c r="E44" s="38" t="s">
        <v>185</v>
      </c>
      <c r="F44" s="38"/>
      <c r="G44" s="48">
        <f>G45+G47</f>
        <v>93</v>
      </c>
      <c r="H44" s="122">
        <f>H45+H47</f>
        <v>102.4</v>
      </c>
      <c r="I44" s="122">
        <f>I45+I47</f>
        <v>51.2</v>
      </c>
      <c r="J44" s="48">
        <f>SUM(I43/H43)*100</f>
        <v>50</v>
      </c>
    </row>
    <row r="45" spans="1:10" ht="27" customHeight="1">
      <c r="A45" s="42">
        <f t="shared" si="0"/>
        <v>36</v>
      </c>
      <c r="B45" s="50" t="s">
        <v>148</v>
      </c>
      <c r="C45" s="38" t="s">
        <v>121</v>
      </c>
      <c r="D45" s="38" t="s">
        <v>183</v>
      </c>
      <c r="E45" s="38" t="s">
        <v>185</v>
      </c>
      <c r="F45" s="38" t="s">
        <v>50</v>
      </c>
      <c r="G45" s="48">
        <f>G46</f>
        <v>93</v>
      </c>
      <c r="H45" s="122">
        <f>H46</f>
        <v>88</v>
      </c>
      <c r="I45" s="122">
        <f>I46</f>
        <v>40.2</v>
      </c>
      <c r="J45" s="48">
        <f>J46</f>
        <v>45.68181818181819</v>
      </c>
    </row>
    <row r="46" spans="1:10" ht="13.5" customHeight="1">
      <c r="A46" s="42">
        <f t="shared" si="0"/>
        <v>37</v>
      </c>
      <c r="B46" s="50" t="s">
        <v>149</v>
      </c>
      <c r="C46" s="38" t="s">
        <v>121</v>
      </c>
      <c r="D46" s="38" t="s">
        <v>183</v>
      </c>
      <c r="E46" s="38" t="s">
        <v>185</v>
      </c>
      <c r="F46" s="38" t="s">
        <v>150</v>
      </c>
      <c r="G46" s="51">
        <v>93</v>
      </c>
      <c r="H46" s="51">
        <v>88</v>
      </c>
      <c r="I46" s="51">
        <v>40.2</v>
      </c>
      <c r="J46" s="51">
        <f>SUM(I46/H46)*100</f>
        <v>45.68181818181819</v>
      </c>
    </row>
    <row r="47" spans="1:10" ht="12" customHeight="1">
      <c r="A47" s="42">
        <f t="shared" si="0"/>
        <v>38</v>
      </c>
      <c r="B47" s="57" t="s">
        <v>177</v>
      </c>
      <c r="C47" s="38" t="s">
        <v>121</v>
      </c>
      <c r="D47" s="38" t="s">
        <v>183</v>
      </c>
      <c r="E47" s="38" t="s">
        <v>185</v>
      </c>
      <c r="F47" s="38" t="s">
        <v>178</v>
      </c>
      <c r="G47" s="48">
        <f>G48</f>
        <v>0</v>
      </c>
      <c r="H47" s="122">
        <f>H48</f>
        <v>14.4</v>
      </c>
      <c r="I47" s="122">
        <f>I48</f>
        <v>11</v>
      </c>
      <c r="J47" s="48">
        <f>J48</f>
        <v>76.38888888888889</v>
      </c>
    </row>
    <row r="48" spans="1:10" ht="12.75" customHeight="1">
      <c r="A48" s="42">
        <f t="shared" si="0"/>
        <v>39</v>
      </c>
      <c r="B48" s="65" t="s">
        <v>179</v>
      </c>
      <c r="C48" s="38" t="s">
        <v>121</v>
      </c>
      <c r="D48" s="38" t="s">
        <v>183</v>
      </c>
      <c r="E48" s="38" t="s">
        <v>185</v>
      </c>
      <c r="F48" s="38" t="s">
        <v>58</v>
      </c>
      <c r="G48" s="51">
        <v>0</v>
      </c>
      <c r="H48" s="51">
        <v>14.4</v>
      </c>
      <c r="I48" s="51">
        <v>11</v>
      </c>
      <c r="J48" s="51">
        <f>SUM(I48/H48)*100</f>
        <v>76.38888888888889</v>
      </c>
    </row>
    <row r="49" spans="1:10" ht="14.25" customHeight="1">
      <c r="A49" s="146" t="s">
        <v>186</v>
      </c>
      <c r="B49" s="147"/>
      <c r="C49" s="147"/>
      <c r="D49" s="147"/>
      <c r="E49" s="147"/>
      <c r="F49" s="147"/>
      <c r="G49" s="147"/>
      <c r="H49" s="147"/>
      <c r="I49" s="147"/>
      <c r="J49" s="148"/>
    </row>
    <row r="50" spans="1:10" ht="12.75" customHeight="1">
      <c r="A50" s="42">
        <v>37</v>
      </c>
      <c r="B50" s="68" t="s">
        <v>137</v>
      </c>
      <c r="C50" s="38" t="s">
        <v>121</v>
      </c>
      <c r="D50" s="44" t="s">
        <v>138</v>
      </c>
      <c r="E50" s="38"/>
      <c r="F50" s="38"/>
      <c r="G50" s="45">
        <f>SUM(G51)+G63+G69</f>
        <v>1150.4</v>
      </c>
      <c r="H50" s="121">
        <f>SUM(H51)+H63+H69</f>
        <v>1376.9</v>
      </c>
      <c r="I50" s="121">
        <f>SUM(I51)+I63+I69</f>
        <v>711.8</v>
      </c>
      <c r="J50" s="45">
        <f>SUM(J51)+J63+J69</f>
        <v>403.6403797363541</v>
      </c>
    </row>
    <row r="51" spans="1:10" ht="25.5" customHeight="1">
      <c r="A51" s="42">
        <f>SUM(A50)+1</f>
        <v>38</v>
      </c>
      <c r="B51" s="43" t="s">
        <v>151</v>
      </c>
      <c r="C51" s="38" t="s">
        <v>121</v>
      </c>
      <c r="D51" s="46" t="s">
        <v>152</v>
      </c>
      <c r="E51" s="38"/>
      <c r="F51" s="38"/>
      <c r="G51" s="45">
        <f>SUM(G52)</f>
        <v>496.7</v>
      </c>
      <c r="H51" s="121">
        <f>SUM(H52)</f>
        <v>710.6</v>
      </c>
      <c r="I51" s="121">
        <f>SUM(I52)</f>
        <v>331.59999999999997</v>
      </c>
      <c r="J51" s="45">
        <f>SUM(J52)</f>
        <v>146.63000564015792</v>
      </c>
    </row>
    <row r="52" spans="1:10" ht="24" customHeight="1">
      <c r="A52" s="42">
        <f aca="true" t="shared" si="7" ref="A52:A115">SUM(A51)+1</f>
        <v>39</v>
      </c>
      <c r="B52" s="67" t="s">
        <v>187</v>
      </c>
      <c r="C52" s="38" t="s">
        <v>121</v>
      </c>
      <c r="D52" s="38" t="s">
        <v>152</v>
      </c>
      <c r="E52" s="38" t="s">
        <v>188</v>
      </c>
      <c r="F52" s="38"/>
      <c r="G52" s="48">
        <f>SUM(G53)+G59</f>
        <v>496.7</v>
      </c>
      <c r="H52" s="122">
        <f>SUM(H53)+H59</f>
        <v>710.6</v>
      </c>
      <c r="I52" s="122">
        <f>SUM(I53)+I59</f>
        <v>331.59999999999997</v>
      </c>
      <c r="J52" s="48">
        <f>SUM(J53)+J59</f>
        <v>146.63000564015792</v>
      </c>
    </row>
    <row r="53" spans="1:10" ht="42.75" customHeight="1">
      <c r="A53" s="42">
        <f t="shared" si="7"/>
        <v>40</v>
      </c>
      <c r="B53" s="69" t="s">
        <v>189</v>
      </c>
      <c r="C53" s="38" t="s">
        <v>121</v>
      </c>
      <c r="D53" s="38" t="s">
        <v>152</v>
      </c>
      <c r="E53" s="38" t="s">
        <v>190</v>
      </c>
      <c r="F53" s="44"/>
      <c r="G53" s="48">
        <f>SUM(G54)</f>
        <v>496.2</v>
      </c>
      <c r="H53" s="122">
        <f>SUM(H54)</f>
        <v>710.1</v>
      </c>
      <c r="I53" s="122">
        <f>SUM(I54)</f>
        <v>331.59999999999997</v>
      </c>
      <c r="J53" s="48">
        <f>SUM(J54)</f>
        <v>146.63000564015792</v>
      </c>
    </row>
    <row r="54" spans="1:10" ht="37.5" customHeight="1">
      <c r="A54" s="42">
        <f t="shared" si="7"/>
        <v>41</v>
      </c>
      <c r="B54" s="67" t="s">
        <v>191</v>
      </c>
      <c r="C54" s="38" t="s">
        <v>121</v>
      </c>
      <c r="D54" s="38" t="s">
        <v>152</v>
      </c>
      <c r="E54" s="38" t="s">
        <v>192</v>
      </c>
      <c r="F54" s="38"/>
      <c r="G54" s="48">
        <f>SUM(G55)+G57</f>
        <v>496.2</v>
      </c>
      <c r="H54" s="122">
        <f>SUM(H55)+H57</f>
        <v>710.1</v>
      </c>
      <c r="I54" s="122">
        <f>SUM(I55)+I57</f>
        <v>331.59999999999997</v>
      </c>
      <c r="J54" s="48">
        <f>SUM(J55)+J57</f>
        <v>146.63000564015792</v>
      </c>
    </row>
    <row r="55" spans="1:10" ht="17.25" customHeight="1">
      <c r="A55" s="42">
        <f t="shared" si="7"/>
        <v>42</v>
      </c>
      <c r="B55" s="70" t="s">
        <v>177</v>
      </c>
      <c r="C55" s="60" t="s">
        <v>121</v>
      </c>
      <c r="D55" s="71" t="s">
        <v>152</v>
      </c>
      <c r="E55" s="38" t="s">
        <v>192</v>
      </c>
      <c r="F55" s="60" t="s">
        <v>178</v>
      </c>
      <c r="G55" s="48">
        <f>SUM(G56)</f>
        <v>495.3</v>
      </c>
      <c r="H55" s="122">
        <f>SUM(H56)</f>
        <v>709.2</v>
      </c>
      <c r="I55" s="122">
        <f>SUM(I56)</f>
        <v>330.7</v>
      </c>
      <c r="J55" s="48">
        <f>SUM(J56)</f>
        <v>46.63000564015792</v>
      </c>
    </row>
    <row r="56" spans="1:10" ht="27.75" customHeight="1">
      <c r="A56" s="42">
        <f t="shared" si="7"/>
        <v>43</v>
      </c>
      <c r="B56" s="70" t="s">
        <v>179</v>
      </c>
      <c r="C56" s="60" t="s">
        <v>121</v>
      </c>
      <c r="D56" s="71" t="s">
        <v>152</v>
      </c>
      <c r="E56" s="38" t="s">
        <v>192</v>
      </c>
      <c r="F56" s="60" t="s">
        <v>58</v>
      </c>
      <c r="G56" s="51">
        <v>495.3</v>
      </c>
      <c r="H56" s="51">
        <v>709.2</v>
      </c>
      <c r="I56" s="51">
        <v>330.7</v>
      </c>
      <c r="J56" s="51">
        <f>SUM(I56/H56)*100</f>
        <v>46.63000564015792</v>
      </c>
    </row>
    <row r="57" spans="1:10" ht="12.75" customHeight="1">
      <c r="A57" s="42">
        <f>SUM(A62)+1</f>
        <v>48</v>
      </c>
      <c r="B57" s="72" t="s">
        <v>169</v>
      </c>
      <c r="C57" s="60" t="s">
        <v>121</v>
      </c>
      <c r="D57" s="71" t="s">
        <v>152</v>
      </c>
      <c r="E57" s="38" t="s">
        <v>192</v>
      </c>
      <c r="F57" s="60" t="s">
        <v>170</v>
      </c>
      <c r="G57" s="48">
        <f>SUM(G58)</f>
        <v>0.9</v>
      </c>
      <c r="H57" s="122">
        <f>SUM(H58)</f>
        <v>0.9</v>
      </c>
      <c r="I57" s="122">
        <f>SUM(I58)</f>
        <v>0.9</v>
      </c>
      <c r="J57" s="48">
        <f>SUM(J58)</f>
        <v>100</v>
      </c>
    </row>
    <row r="58" spans="1:10" ht="12" customHeight="1">
      <c r="A58" s="42">
        <f t="shared" si="7"/>
        <v>49</v>
      </c>
      <c r="B58" s="72" t="s">
        <v>193</v>
      </c>
      <c r="C58" s="60" t="s">
        <v>121</v>
      </c>
      <c r="D58" s="71" t="s">
        <v>152</v>
      </c>
      <c r="E58" s="38" t="s">
        <v>192</v>
      </c>
      <c r="F58" s="60" t="s">
        <v>194</v>
      </c>
      <c r="G58" s="51">
        <v>0.9</v>
      </c>
      <c r="H58" s="51">
        <v>0.9</v>
      </c>
      <c r="I58" s="51">
        <v>0.9</v>
      </c>
      <c r="J58" s="51">
        <f>SUM(I58/H58)*100</f>
        <v>100</v>
      </c>
    </row>
    <row r="59" spans="1:10" ht="36.75" customHeight="1">
      <c r="A59" s="42">
        <f>SUM(A56)+1</f>
        <v>44</v>
      </c>
      <c r="B59" s="69" t="s">
        <v>195</v>
      </c>
      <c r="C59" s="38" t="s">
        <v>121</v>
      </c>
      <c r="D59" s="38" t="s">
        <v>152</v>
      </c>
      <c r="E59" s="38" t="s">
        <v>196</v>
      </c>
      <c r="F59" s="44"/>
      <c r="G59" s="48">
        <f aca="true" t="shared" si="8" ref="G59:J61">SUM(G60)</f>
        <v>0.5</v>
      </c>
      <c r="H59" s="122">
        <f t="shared" si="8"/>
        <v>0.5</v>
      </c>
      <c r="I59" s="122">
        <f t="shared" si="8"/>
        <v>0</v>
      </c>
      <c r="J59" s="48">
        <f t="shared" si="8"/>
        <v>0</v>
      </c>
    </row>
    <row r="60" spans="1:10" ht="39" customHeight="1">
      <c r="A60" s="42">
        <f>SUM(A59)+1</f>
        <v>45</v>
      </c>
      <c r="B60" s="67" t="s">
        <v>197</v>
      </c>
      <c r="C60" s="38" t="s">
        <v>121</v>
      </c>
      <c r="D60" s="38" t="s">
        <v>152</v>
      </c>
      <c r="E60" s="38" t="s">
        <v>198</v>
      </c>
      <c r="F60" s="38"/>
      <c r="G60" s="48">
        <f t="shared" si="8"/>
        <v>0.5</v>
      </c>
      <c r="H60" s="122">
        <f t="shared" si="8"/>
        <v>0.5</v>
      </c>
      <c r="I60" s="122">
        <f t="shared" si="8"/>
        <v>0</v>
      </c>
      <c r="J60" s="48">
        <f t="shared" si="8"/>
        <v>0</v>
      </c>
    </row>
    <row r="61" spans="1:10" ht="15" customHeight="1">
      <c r="A61" s="42">
        <f>SUM(A60)+1</f>
        <v>46</v>
      </c>
      <c r="B61" s="70" t="s">
        <v>177</v>
      </c>
      <c r="C61" s="60" t="s">
        <v>121</v>
      </c>
      <c r="D61" s="71" t="s">
        <v>152</v>
      </c>
      <c r="E61" s="38" t="s">
        <v>198</v>
      </c>
      <c r="F61" s="60" t="s">
        <v>178</v>
      </c>
      <c r="G61" s="48">
        <f t="shared" si="8"/>
        <v>0.5</v>
      </c>
      <c r="H61" s="122">
        <f t="shared" si="8"/>
        <v>0.5</v>
      </c>
      <c r="I61" s="122">
        <f t="shared" si="8"/>
        <v>0</v>
      </c>
      <c r="J61" s="48">
        <f t="shared" si="8"/>
        <v>0</v>
      </c>
    </row>
    <row r="62" spans="1:10" ht="27" customHeight="1">
      <c r="A62" s="42">
        <f>SUM(A61)+1</f>
        <v>47</v>
      </c>
      <c r="B62" s="70" t="s">
        <v>179</v>
      </c>
      <c r="C62" s="60" t="s">
        <v>121</v>
      </c>
      <c r="D62" s="71" t="s">
        <v>152</v>
      </c>
      <c r="E62" s="38" t="s">
        <v>198</v>
      </c>
      <c r="F62" s="60" t="s">
        <v>58</v>
      </c>
      <c r="G62" s="51">
        <v>0.5</v>
      </c>
      <c r="H62" s="51">
        <v>0.5</v>
      </c>
      <c r="I62" s="51">
        <v>0</v>
      </c>
      <c r="J62" s="51">
        <f>SUM(I62/H62)*100</f>
        <v>0</v>
      </c>
    </row>
    <row r="63" spans="1:10" ht="24.75" customHeight="1">
      <c r="A63" s="42">
        <f>SUM(A58)+1</f>
        <v>50</v>
      </c>
      <c r="B63" s="73" t="s">
        <v>199</v>
      </c>
      <c r="C63" s="38" t="s">
        <v>121</v>
      </c>
      <c r="D63" s="44" t="s">
        <v>200</v>
      </c>
      <c r="E63" s="38"/>
      <c r="F63" s="38"/>
      <c r="G63" s="45">
        <f aca="true" t="shared" si="9" ref="G63:J67">SUM(G64)</f>
        <v>1</v>
      </c>
      <c r="H63" s="121">
        <f t="shared" si="9"/>
        <v>1</v>
      </c>
      <c r="I63" s="121">
        <f t="shared" si="9"/>
        <v>1</v>
      </c>
      <c r="J63" s="45">
        <f t="shared" si="9"/>
        <v>100</v>
      </c>
    </row>
    <row r="64" spans="1:10" ht="29.25" customHeight="1">
      <c r="A64" s="42">
        <f t="shared" si="7"/>
        <v>51</v>
      </c>
      <c r="B64" s="67" t="s">
        <v>187</v>
      </c>
      <c r="C64" s="38" t="s">
        <v>121</v>
      </c>
      <c r="D64" s="38" t="s">
        <v>200</v>
      </c>
      <c r="E64" s="38" t="s">
        <v>188</v>
      </c>
      <c r="F64" s="38"/>
      <c r="G64" s="74">
        <f t="shared" si="9"/>
        <v>1</v>
      </c>
      <c r="H64" s="124">
        <f t="shared" si="9"/>
        <v>1</v>
      </c>
      <c r="I64" s="124">
        <f t="shared" si="9"/>
        <v>1</v>
      </c>
      <c r="J64" s="74">
        <f t="shared" si="9"/>
        <v>100</v>
      </c>
    </row>
    <row r="65" spans="1:10" ht="39.75" customHeight="1">
      <c r="A65" s="42">
        <f t="shared" si="7"/>
        <v>52</v>
      </c>
      <c r="B65" s="69" t="s">
        <v>189</v>
      </c>
      <c r="C65" s="38" t="s">
        <v>121</v>
      </c>
      <c r="D65" s="38" t="s">
        <v>200</v>
      </c>
      <c r="E65" s="38" t="s">
        <v>190</v>
      </c>
      <c r="F65" s="38"/>
      <c r="G65" s="74">
        <f t="shared" si="9"/>
        <v>1</v>
      </c>
      <c r="H65" s="124">
        <f t="shared" si="9"/>
        <v>1</v>
      </c>
      <c r="I65" s="124">
        <f t="shared" si="9"/>
        <v>1</v>
      </c>
      <c r="J65" s="74">
        <f t="shared" si="9"/>
        <v>100</v>
      </c>
    </row>
    <row r="66" spans="1:10" ht="64.5" customHeight="1">
      <c r="A66" s="42">
        <f t="shared" si="7"/>
        <v>53</v>
      </c>
      <c r="B66" s="75" t="s">
        <v>201</v>
      </c>
      <c r="C66" s="38" t="s">
        <v>121</v>
      </c>
      <c r="D66" s="38" t="s">
        <v>200</v>
      </c>
      <c r="E66" s="38" t="s">
        <v>202</v>
      </c>
      <c r="F66" s="38"/>
      <c r="G66" s="74">
        <f t="shared" si="9"/>
        <v>1</v>
      </c>
      <c r="H66" s="124">
        <f t="shared" si="9"/>
        <v>1</v>
      </c>
      <c r="I66" s="124">
        <f t="shared" si="9"/>
        <v>1</v>
      </c>
      <c r="J66" s="74">
        <f t="shared" si="9"/>
        <v>100</v>
      </c>
    </row>
    <row r="67" spans="1:10" ht="15" customHeight="1">
      <c r="A67" s="42">
        <f t="shared" si="7"/>
        <v>54</v>
      </c>
      <c r="B67" s="76" t="s">
        <v>203</v>
      </c>
      <c r="C67" s="38" t="s">
        <v>121</v>
      </c>
      <c r="D67" s="38" t="s">
        <v>200</v>
      </c>
      <c r="E67" s="38" t="s">
        <v>202</v>
      </c>
      <c r="F67" s="38" t="s">
        <v>204</v>
      </c>
      <c r="G67" s="74">
        <f t="shared" si="9"/>
        <v>1</v>
      </c>
      <c r="H67" s="124">
        <f t="shared" si="9"/>
        <v>1</v>
      </c>
      <c r="I67" s="124">
        <f t="shared" si="9"/>
        <v>1</v>
      </c>
      <c r="J67" s="74">
        <f t="shared" si="9"/>
        <v>100</v>
      </c>
    </row>
    <row r="68" spans="1:10" ht="16.5" customHeight="1">
      <c r="A68" s="42">
        <f t="shared" si="7"/>
        <v>55</v>
      </c>
      <c r="B68" s="76" t="s">
        <v>31</v>
      </c>
      <c r="C68" s="38" t="s">
        <v>121</v>
      </c>
      <c r="D68" s="38" t="s">
        <v>200</v>
      </c>
      <c r="E68" s="38" t="s">
        <v>202</v>
      </c>
      <c r="F68" s="38" t="s">
        <v>205</v>
      </c>
      <c r="G68" s="77">
        <v>1</v>
      </c>
      <c r="H68" s="77">
        <v>1</v>
      </c>
      <c r="I68" s="77">
        <v>1</v>
      </c>
      <c r="J68" s="77">
        <f>SUM(I68/H68)*100</f>
        <v>100</v>
      </c>
    </row>
    <row r="69" spans="1:10" ht="13.5" customHeight="1">
      <c r="A69" s="42">
        <f t="shared" si="7"/>
        <v>56</v>
      </c>
      <c r="B69" s="59" t="s">
        <v>173</v>
      </c>
      <c r="C69" s="38" t="s">
        <v>121</v>
      </c>
      <c r="D69" s="46" t="s">
        <v>174</v>
      </c>
      <c r="E69" s="38"/>
      <c r="F69" s="38"/>
      <c r="G69" s="78">
        <f aca="true" t="shared" si="10" ref="G69:J70">SUM(G70)</f>
        <v>652.7</v>
      </c>
      <c r="H69" s="125">
        <f t="shared" si="10"/>
        <v>665.3000000000001</v>
      </c>
      <c r="I69" s="125">
        <f t="shared" si="10"/>
        <v>379.2</v>
      </c>
      <c r="J69" s="78">
        <f t="shared" si="10"/>
        <v>157.01037409619616</v>
      </c>
    </row>
    <row r="70" spans="1:10" ht="27" customHeight="1">
      <c r="A70" s="42">
        <f t="shared" si="7"/>
        <v>57</v>
      </c>
      <c r="B70" s="67" t="s">
        <v>187</v>
      </c>
      <c r="C70" s="38" t="s">
        <v>121</v>
      </c>
      <c r="D70" s="38" t="s">
        <v>174</v>
      </c>
      <c r="E70" s="38" t="s">
        <v>188</v>
      </c>
      <c r="F70" s="38"/>
      <c r="G70" s="79">
        <f t="shared" si="10"/>
        <v>652.7</v>
      </c>
      <c r="H70" s="126">
        <f t="shared" si="10"/>
        <v>665.3000000000001</v>
      </c>
      <c r="I70" s="126">
        <f t="shared" si="10"/>
        <v>379.2</v>
      </c>
      <c r="J70" s="79">
        <f t="shared" si="10"/>
        <v>157.01037409619616</v>
      </c>
    </row>
    <row r="71" spans="1:10" ht="25.5" customHeight="1">
      <c r="A71" s="42">
        <f t="shared" si="7"/>
        <v>58</v>
      </c>
      <c r="B71" s="69" t="s">
        <v>189</v>
      </c>
      <c r="C71" s="38" t="s">
        <v>121</v>
      </c>
      <c r="D71" s="38" t="s">
        <v>174</v>
      </c>
      <c r="E71" s="38" t="s">
        <v>190</v>
      </c>
      <c r="F71" s="38"/>
      <c r="G71" s="79">
        <f>SUM(G75)+G72+G78</f>
        <v>652.7</v>
      </c>
      <c r="H71" s="126">
        <f>SUM(H75)+H72+H78</f>
        <v>665.3000000000001</v>
      </c>
      <c r="I71" s="126">
        <f>SUM(I75)+I72+I78</f>
        <v>379.2</v>
      </c>
      <c r="J71" s="79">
        <f>SUM(J75)+J72+J78</f>
        <v>157.01037409619616</v>
      </c>
    </row>
    <row r="72" spans="1:10" s="55" customFormat="1" ht="66.75" customHeight="1">
      <c r="A72" s="42">
        <f t="shared" si="7"/>
        <v>59</v>
      </c>
      <c r="B72" s="75" t="s">
        <v>206</v>
      </c>
      <c r="C72" s="38" t="s">
        <v>121</v>
      </c>
      <c r="D72" s="38" t="s">
        <v>174</v>
      </c>
      <c r="E72" s="38" t="s">
        <v>207</v>
      </c>
      <c r="F72" s="38"/>
      <c r="G72" s="79">
        <f aca="true" t="shared" si="11" ref="G72:J73">SUM(G73)</f>
        <v>0</v>
      </c>
      <c r="H72" s="126">
        <f t="shared" si="11"/>
        <v>12.6</v>
      </c>
      <c r="I72" s="126">
        <f t="shared" si="11"/>
        <v>0</v>
      </c>
      <c r="J72" s="79">
        <f t="shared" si="11"/>
        <v>0</v>
      </c>
    </row>
    <row r="73" spans="1:10" s="55" customFormat="1" ht="26.25" customHeight="1">
      <c r="A73" s="42">
        <f t="shared" si="7"/>
        <v>60</v>
      </c>
      <c r="B73" s="50" t="s">
        <v>148</v>
      </c>
      <c r="C73" s="38" t="s">
        <v>121</v>
      </c>
      <c r="D73" s="38" t="s">
        <v>174</v>
      </c>
      <c r="E73" s="38" t="s">
        <v>207</v>
      </c>
      <c r="F73" s="38" t="s">
        <v>50</v>
      </c>
      <c r="G73" s="79">
        <f t="shared" si="11"/>
        <v>0</v>
      </c>
      <c r="H73" s="126">
        <f t="shared" si="11"/>
        <v>12.6</v>
      </c>
      <c r="I73" s="126">
        <f t="shared" si="11"/>
        <v>0</v>
      </c>
      <c r="J73" s="79">
        <f t="shared" si="11"/>
        <v>0</v>
      </c>
    </row>
    <row r="74" spans="1:10" s="55" customFormat="1" ht="12.75" customHeight="1">
      <c r="A74" s="42">
        <f t="shared" si="7"/>
        <v>61</v>
      </c>
      <c r="B74" s="50" t="s">
        <v>149</v>
      </c>
      <c r="C74" s="38" t="s">
        <v>121</v>
      </c>
      <c r="D74" s="38" t="s">
        <v>174</v>
      </c>
      <c r="E74" s="38" t="s">
        <v>207</v>
      </c>
      <c r="F74" s="38" t="s">
        <v>150</v>
      </c>
      <c r="G74" s="80">
        <v>0</v>
      </c>
      <c r="H74" s="80">
        <v>12.6</v>
      </c>
      <c r="I74" s="80">
        <v>0</v>
      </c>
      <c r="J74" s="80">
        <f>SUM(I74/H74)*100</f>
        <v>0</v>
      </c>
    </row>
    <row r="75" spans="1:10" ht="32.25" customHeight="1">
      <c r="A75" s="42">
        <f t="shared" si="7"/>
        <v>62</v>
      </c>
      <c r="B75" s="67" t="s">
        <v>191</v>
      </c>
      <c r="C75" s="38" t="s">
        <v>121</v>
      </c>
      <c r="D75" s="38" t="s">
        <v>174</v>
      </c>
      <c r="E75" s="38" t="s">
        <v>208</v>
      </c>
      <c r="F75" s="38"/>
      <c r="G75" s="79">
        <f aca="true" t="shared" si="12" ref="G75:J76">SUM(G76)</f>
        <v>636.2</v>
      </c>
      <c r="H75" s="126">
        <f t="shared" si="12"/>
        <v>636.2</v>
      </c>
      <c r="I75" s="126">
        <f t="shared" si="12"/>
        <v>362.7</v>
      </c>
      <c r="J75" s="79">
        <f t="shared" si="12"/>
        <v>57.01037409619616</v>
      </c>
    </row>
    <row r="76" spans="1:10" ht="26.25" customHeight="1">
      <c r="A76" s="42">
        <f t="shared" si="7"/>
        <v>63</v>
      </c>
      <c r="B76" s="50" t="s">
        <v>148</v>
      </c>
      <c r="C76" s="38" t="s">
        <v>121</v>
      </c>
      <c r="D76" s="38" t="s">
        <v>174</v>
      </c>
      <c r="E76" s="38" t="s">
        <v>208</v>
      </c>
      <c r="F76" s="38" t="s">
        <v>50</v>
      </c>
      <c r="G76" s="79">
        <f t="shared" si="12"/>
        <v>636.2</v>
      </c>
      <c r="H76" s="126">
        <f t="shared" si="12"/>
        <v>636.2</v>
      </c>
      <c r="I76" s="126">
        <f t="shared" si="12"/>
        <v>362.7</v>
      </c>
      <c r="J76" s="79">
        <f t="shared" si="12"/>
        <v>57.01037409619616</v>
      </c>
    </row>
    <row r="77" spans="1:10" ht="12.75" customHeight="1">
      <c r="A77" s="42">
        <f t="shared" si="7"/>
        <v>64</v>
      </c>
      <c r="B77" s="50" t="s">
        <v>149</v>
      </c>
      <c r="C77" s="38" t="s">
        <v>121</v>
      </c>
      <c r="D77" s="38" t="s">
        <v>174</v>
      </c>
      <c r="E77" s="38" t="s">
        <v>208</v>
      </c>
      <c r="F77" s="38" t="s">
        <v>150</v>
      </c>
      <c r="G77" s="80">
        <f>636.2</f>
        <v>636.2</v>
      </c>
      <c r="H77" s="80">
        <f>636.2</f>
        <v>636.2</v>
      </c>
      <c r="I77" s="80">
        <v>362.7</v>
      </c>
      <c r="J77" s="80">
        <f>SUM(I77/H77)*100</f>
        <v>57.01037409619616</v>
      </c>
    </row>
    <row r="78" spans="1:10" ht="38.25" customHeight="1">
      <c r="A78" s="42">
        <f t="shared" si="7"/>
        <v>65</v>
      </c>
      <c r="B78" s="81" t="s">
        <v>209</v>
      </c>
      <c r="C78" s="38" t="s">
        <v>121</v>
      </c>
      <c r="D78" s="38" t="s">
        <v>174</v>
      </c>
      <c r="E78" s="38" t="s">
        <v>202</v>
      </c>
      <c r="F78" s="38"/>
      <c r="G78" s="79">
        <f aca="true" t="shared" si="13" ref="G78:J79">SUM(G79)</f>
        <v>16.5</v>
      </c>
      <c r="H78" s="126">
        <f t="shared" si="13"/>
        <v>16.5</v>
      </c>
      <c r="I78" s="126">
        <f t="shared" si="13"/>
        <v>16.5</v>
      </c>
      <c r="J78" s="79">
        <f t="shared" si="13"/>
        <v>100</v>
      </c>
    </row>
    <row r="79" spans="1:10" ht="13.5" customHeight="1">
      <c r="A79" s="42">
        <f t="shared" si="7"/>
        <v>66</v>
      </c>
      <c r="B79" s="72" t="s">
        <v>203</v>
      </c>
      <c r="C79" s="38" t="s">
        <v>121</v>
      </c>
      <c r="D79" s="38" t="s">
        <v>174</v>
      </c>
      <c r="E79" s="38" t="s">
        <v>202</v>
      </c>
      <c r="F79" s="38" t="s">
        <v>204</v>
      </c>
      <c r="G79" s="79">
        <f t="shared" si="13"/>
        <v>16.5</v>
      </c>
      <c r="H79" s="126">
        <f t="shared" si="13"/>
        <v>16.5</v>
      </c>
      <c r="I79" s="126">
        <f t="shared" si="13"/>
        <v>16.5</v>
      </c>
      <c r="J79" s="79">
        <f t="shared" si="13"/>
        <v>100</v>
      </c>
    </row>
    <row r="80" spans="1:10" ht="13.5" customHeight="1">
      <c r="A80" s="42">
        <f t="shared" si="7"/>
        <v>67</v>
      </c>
      <c r="B80" s="72" t="s">
        <v>31</v>
      </c>
      <c r="C80" s="38" t="s">
        <v>121</v>
      </c>
      <c r="D80" s="38" t="s">
        <v>174</v>
      </c>
      <c r="E80" s="38" t="s">
        <v>202</v>
      </c>
      <c r="F80" s="38" t="s">
        <v>205</v>
      </c>
      <c r="G80" s="80">
        <v>16.5</v>
      </c>
      <c r="H80" s="80">
        <v>16.5</v>
      </c>
      <c r="I80" s="80">
        <v>16.5</v>
      </c>
      <c r="J80" s="80">
        <f>SUM(I80/H80)*100</f>
        <v>100</v>
      </c>
    </row>
    <row r="81" spans="1:10" ht="25.5" customHeight="1">
      <c r="A81" s="42">
        <f t="shared" si="7"/>
        <v>68</v>
      </c>
      <c r="B81" s="73" t="s">
        <v>210</v>
      </c>
      <c r="C81" s="38" t="s">
        <v>121</v>
      </c>
      <c r="D81" s="44" t="s">
        <v>211</v>
      </c>
      <c r="E81" s="44"/>
      <c r="F81" s="44"/>
      <c r="G81" s="82">
        <f>SUM(G82+G88+G100)</f>
        <v>73.60000000000001</v>
      </c>
      <c r="H81" s="127">
        <f>SUM(H82+H88+H100)</f>
        <v>76.39999999999999</v>
      </c>
      <c r="I81" s="127">
        <f>SUM(I82+I88+I100)</f>
        <v>5.6</v>
      </c>
      <c r="J81" s="82">
        <f>SUM(I81/H81)*100</f>
        <v>7.329842931937174</v>
      </c>
    </row>
    <row r="82" spans="1:10" ht="15.75" customHeight="1">
      <c r="A82" s="42">
        <f t="shared" si="7"/>
        <v>69</v>
      </c>
      <c r="B82" s="73" t="s">
        <v>212</v>
      </c>
      <c r="C82" s="38" t="s">
        <v>121</v>
      </c>
      <c r="D82" s="46" t="s">
        <v>213</v>
      </c>
      <c r="E82" s="38"/>
      <c r="F82" s="38"/>
      <c r="G82" s="82">
        <f aca="true" t="shared" si="14" ref="G82:J83">SUM(G83)</f>
        <v>1</v>
      </c>
      <c r="H82" s="127">
        <f t="shared" si="14"/>
        <v>1</v>
      </c>
      <c r="I82" s="127">
        <f t="shared" si="14"/>
        <v>1</v>
      </c>
      <c r="J82" s="82">
        <f t="shared" si="14"/>
        <v>100</v>
      </c>
    </row>
    <row r="83" spans="1:10" ht="25.5">
      <c r="A83" s="42">
        <f t="shared" si="7"/>
        <v>70</v>
      </c>
      <c r="B83" s="83" t="s">
        <v>187</v>
      </c>
      <c r="C83" s="38" t="s">
        <v>121</v>
      </c>
      <c r="D83" s="38" t="s">
        <v>213</v>
      </c>
      <c r="E83" s="38" t="s">
        <v>188</v>
      </c>
      <c r="F83" s="38"/>
      <c r="G83" s="48">
        <f t="shared" si="14"/>
        <v>1</v>
      </c>
      <c r="H83" s="122">
        <f t="shared" si="14"/>
        <v>1</v>
      </c>
      <c r="I83" s="122">
        <f t="shared" si="14"/>
        <v>1</v>
      </c>
      <c r="J83" s="48">
        <f t="shared" si="14"/>
        <v>100</v>
      </c>
    </row>
    <row r="84" spans="1:10" ht="41.25" customHeight="1">
      <c r="A84" s="42">
        <f t="shared" si="7"/>
        <v>71</v>
      </c>
      <c r="B84" s="84" t="s">
        <v>214</v>
      </c>
      <c r="C84" s="38" t="s">
        <v>121</v>
      </c>
      <c r="D84" s="38" t="s">
        <v>213</v>
      </c>
      <c r="E84" s="38" t="s">
        <v>215</v>
      </c>
      <c r="F84" s="38"/>
      <c r="G84" s="48">
        <f aca="true" t="shared" si="15" ref="G84:J86">G85</f>
        <v>1</v>
      </c>
      <c r="H84" s="122">
        <f t="shared" si="15"/>
        <v>1</v>
      </c>
      <c r="I84" s="122">
        <f t="shared" si="15"/>
        <v>1</v>
      </c>
      <c r="J84" s="48">
        <f t="shared" si="15"/>
        <v>100</v>
      </c>
    </row>
    <row r="85" spans="1:10" ht="56.25" customHeight="1">
      <c r="A85" s="42">
        <f t="shared" si="7"/>
        <v>72</v>
      </c>
      <c r="B85" s="154" t="s">
        <v>216</v>
      </c>
      <c r="C85" s="38" t="s">
        <v>121</v>
      </c>
      <c r="D85" s="38" t="s">
        <v>213</v>
      </c>
      <c r="E85" s="38" t="s">
        <v>217</v>
      </c>
      <c r="F85" s="38"/>
      <c r="G85" s="48">
        <f t="shared" si="15"/>
        <v>1</v>
      </c>
      <c r="H85" s="122">
        <f t="shared" si="15"/>
        <v>1</v>
      </c>
      <c r="I85" s="122">
        <f t="shared" si="15"/>
        <v>1</v>
      </c>
      <c r="J85" s="48">
        <f t="shared" si="15"/>
        <v>100</v>
      </c>
    </row>
    <row r="86" spans="1:10" ht="17.25" customHeight="1">
      <c r="A86" s="42">
        <f t="shared" si="7"/>
        <v>73</v>
      </c>
      <c r="B86" s="57" t="s">
        <v>177</v>
      </c>
      <c r="C86" s="38" t="s">
        <v>121</v>
      </c>
      <c r="D86" s="38" t="s">
        <v>213</v>
      </c>
      <c r="E86" s="38" t="s">
        <v>217</v>
      </c>
      <c r="F86" s="38" t="s">
        <v>178</v>
      </c>
      <c r="G86" s="48">
        <f t="shared" si="15"/>
        <v>1</v>
      </c>
      <c r="H86" s="122">
        <f t="shared" si="15"/>
        <v>1</v>
      </c>
      <c r="I86" s="122">
        <f t="shared" si="15"/>
        <v>1</v>
      </c>
      <c r="J86" s="48">
        <f t="shared" si="15"/>
        <v>100</v>
      </c>
    </row>
    <row r="87" spans="1:10" ht="25.5" customHeight="1">
      <c r="A87" s="42">
        <f t="shared" si="7"/>
        <v>74</v>
      </c>
      <c r="B87" s="65" t="s">
        <v>179</v>
      </c>
      <c r="C87" s="38" t="s">
        <v>121</v>
      </c>
      <c r="D87" s="38" t="s">
        <v>213</v>
      </c>
      <c r="E87" s="38" t="s">
        <v>217</v>
      </c>
      <c r="F87" s="38" t="s">
        <v>58</v>
      </c>
      <c r="G87" s="51">
        <v>1</v>
      </c>
      <c r="H87" s="51">
        <v>1</v>
      </c>
      <c r="I87" s="51">
        <v>1</v>
      </c>
      <c r="J87" s="51">
        <f>SUM(I87/H87)*100</f>
        <v>100</v>
      </c>
    </row>
    <row r="88" spans="1:10" ht="26.25" customHeight="1">
      <c r="A88" s="42">
        <f t="shared" si="7"/>
        <v>75</v>
      </c>
      <c r="B88" s="43" t="s">
        <v>218</v>
      </c>
      <c r="C88" s="38" t="s">
        <v>121</v>
      </c>
      <c r="D88" s="46" t="s">
        <v>219</v>
      </c>
      <c r="E88" s="38"/>
      <c r="F88" s="38"/>
      <c r="G88" s="45">
        <f aca="true" t="shared" si="16" ref="G88:J89">G89</f>
        <v>71.60000000000001</v>
      </c>
      <c r="H88" s="121">
        <f t="shared" si="16"/>
        <v>74.39999999999999</v>
      </c>
      <c r="I88" s="121">
        <f t="shared" si="16"/>
        <v>3.6</v>
      </c>
      <c r="J88" s="45">
        <f t="shared" si="16"/>
        <v>4.838709677419355</v>
      </c>
    </row>
    <row r="89" spans="1:10" ht="27.75" customHeight="1">
      <c r="A89" s="42">
        <f t="shared" si="7"/>
        <v>76</v>
      </c>
      <c r="B89" s="83" t="s">
        <v>187</v>
      </c>
      <c r="C89" s="38" t="s">
        <v>121</v>
      </c>
      <c r="D89" s="38" t="s">
        <v>219</v>
      </c>
      <c r="E89" s="38" t="s">
        <v>188</v>
      </c>
      <c r="F89" s="38"/>
      <c r="G89" s="48">
        <f t="shared" si="16"/>
        <v>71.60000000000001</v>
      </c>
      <c r="H89" s="122">
        <f t="shared" si="16"/>
        <v>74.39999999999999</v>
      </c>
      <c r="I89" s="122">
        <f t="shared" si="16"/>
        <v>3.6</v>
      </c>
      <c r="J89" s="48">
        <f t="shared" si="16"/>
        <v>4.838709677419355</v>
      </c>
    </row>
    <row r="90" spans="1:10" ht="40.5" customHeight="1">
      <c r="A90" s="42">
        <f t="shared" si="7"/>
        <v>77</v>
      </c>
      <c r="B90" s="84" t="s">
        <v>220</v>
      </c>
      <c r="C90" s="38" t="s">
        <v>121</v>
      </c>
      <c r="D90" s="38" t="s">
        <v>219</v>
      </c>
      <c r="E90" s="38" t="s">
        <v>215</v>
      </c>
      <c r="F90" s="38"/>
      <c r="G90" s="48">
        <f>G91+G94+G97</f>
        <v>71.60000000000001</v>
      </c>
      <c r="H90" s="122">
        <f>H91+H94+H97</f>
        <v>74.39999999999999</v>
      </c>
      <c r="I90" s="122">
        <f>I91+I94+I97</f>
        <v>3.6</v>
      </c>
      <c r="J90" s="48">
        <f>SUM(I90/H90)*100</f>
        <v>4.838709677419355</v>
      </c>
    </row>
    <row r="91" spans="1:10" ht="66" customHeight="1">
      <c r="A91" s="42">
        <f t="shared" si="7"/>
        <v>78</v>
      </c>
      <c r="B91" s="155" t="s">
        <v>221</v>
      </c>
      <c r="C91" s="38" t="s">
        <v>121</v>
      </c>
      <c r="D91" s="38" t="s">
        <v>219</v>
      </c>
      <c r="E91" s="38" t="s">
        <v>222</v>
      </c>
      <c r="F91" s="38"/>
      <c r="G91" s="48">
        <f>+G92</f>
        <v>1</v>
      </c>
      <c r="H91" s="122">
        <f>+H92</f>
        <v>3.6</v>
      </c>
      <c r="I91" s="122">
        <f>+I92</f>
        <v>3.6</v>
      </c>
      <c r="J91" s="48">
        <f>+J92</f>
        <v>100</v>
      </c>
    </row>
    <row r="92" spans="1:10" ht="12.75" customHeight="1">
      <c r="A92" s="42">
        <f t="shared" si="7"/>
        <v>79</v>
      </c>
      <c r="B92" s="57" t="s">
        <v>177</v>
      </c>
      <c r="C92" s="38" t="s">
        <v>121</v>
      </c>
      <c r="D92" s="38" t="s">
        <v>219</v>
      </c>
      <c r="E92" s="38" t="s">
        <v>222</v>
      </c>
      <c r="F92" s="38" t="s">
        <v>178</v>
      </c>
      <c r="G92" s="48">
        <f>G93</f>
        <v>1</v>
      </c>
      <c r="H92" s="122">
        <f>H93</f>
        <v>3.6</v>
      </c>
      <c r="I92" s="122">
        <f>I93</f>
        <v>3.6</v>
      </c>
      <c r="J92" s="48">
        <f>J93</f>
        <v>100</v>
      </c>
    </row>
    <row r="93" spans="1:10" ht="22.5" customHeight="1">
      <c r="A93" s="42">
        <f t="shared" si="7"/>
        <v>80</v>
      </c>
      <c r="B93" s="65" t="s">
        <v>179</v>
      </c>
      <c r="C93" s="38" t="s">
        <v>121</v>
      </c>
      <c r="D93" s="38" t="s">
        <v>219</v>
      </c>
      <c r="E93" s="38" t="s">
        <v>222</v>
      </c>
      <c r="F93" s="38" t="s">
        <v>58</v>
      </c>
      <c r="G93" s="51">
        <v>1</v>
      </c>
      <c r="H93" s="51">
        <f>1+2.6</f>
        <v>3.6</v>
      </c>
      <c r="I93" s="51">
        <f>1+2.6</f>
        <v>3.6</v>
      </c>
      <c r="J93" s="51">
        <f>SUM(I93/H93)*100</f>
        <v>100</v>
      </c>
    </row>
    <row r="94" spans="1:10" s="55" customFormat="1" ht="51.75" customHeight="1">
      <c r="A94" s="42">
        <f t="shared" si="7"/>
        <v>81</v>
      </c>
      <c r="B94" s="155" t="s">
        <v>223</v>
      </c>
      <c r="C94" s="38" t="s">
        <v>121</v>
      </c>
      <c r="D94" s="38" t="s">
        <v>219</v>
      </c>
      <c r="E94" s="38" t="s">
        <v>224</v>
      </c>
      <c r="F94" s="38"/>
      <c r="G94" s="74">
        <f>+G95</f>
        <v>67.2</v>
      </c>
      <c r="H94" s="124">
        <f>+H95</f>
        <v>67.2</v>
      </c>
      <c r="I94" s="124">
        <f>+I95</f>
        <v>0</v>
      </c>
      <c r="J94" s="74">
        <f>+J95</f>
        <v>0</v>
      </c>
    </row>
    <row r="95" spans="1:10" s="55" customFormat="1" ht="14.25" customHeight="1">
      <c r="A95" s="42">
        <f t="shared" si="7"/>
        <v>82</v>
      </c>
      <c r="B95" s="57" t="s">
        <v>177</v>
      </c>
      <c r="C95" s="38" t="s">
        <v>121</v>
      </c>
      <c r="D95" s="38" t="s">
        <v>219</v>
      </c>
      <c r="E95" s="38" t="s">
        <v>224</v>
      </c>
      <c r="F95" s="38" t="s">
        <v>178</v>
      </c>
      <c r="G95" s="74">
        <f>G96</f>
        <v>67.2</v>
      </c>
      <c r="H95" s="124">
        <f>H96</f>
        <v>67.2</v>
      </c>
      <c r="I95" s="124">
        <f>I96</f>
        <v>0</v>
      </c>
      <c r="J95" s="74">
        <f>J96</f>
        <v>0</v>
      </c>
    </row>
    <row r="96" spans="1:10" s="55" customFormat="1" ht="14.25" customHeight="1">
      <c r="A96" s="42">
        <f t="shared" si="7"/>
        <v>83</v>
      </c>
      <c r="B96" s="65" t="s">
        <v>179</v>
      </c>
      <c r="C96" s="38" t="s">
        <v>121</v>
      </c>
      <c r="D96" s="38" t="s">
        <v>219</v>
      </c>
      <c r="E96" s="38" t="s">
        <v>224</v>
      </c>
      <c r="F96" s="38" t="s">
        <v>58</v>
      </c>
      <c r="G96" s="77">
        <v>67.2</v>
      </c>
      <c r="H96" s="77">
        <v>67.2</v>
      </c>
      <c r="I96" s="77">
        <v>0</v>
      </c>
      <c r="J96" s="77">
        <f>SUM(I96/H96)*100</f>
        <v>0</v>
      </c>
    </row>
    <row r="97" spans="1:10" s="55" customFormat="1" ht="51" customHeight="1">
      <c r="A97" s="42">
        <f t="shared" si="7"/>
        <v>84</v>
      </c>
      <c r="B97" s="155" t="s">
        <v>225</v>
      </c>
      <c r="C97" s="38" t="s">
        <v>121</v>
      </c>
      <c r="D97" s="38" t="s">
        <v>219</v>
      </c>
      <c r="E97" s="38" t="s">
        <v>224</v>
      </c>
      <c r="F97" s="38"/>
      <c r="G97" s="74">
        <f>+G98</f>
        <v>3.4</v>
      </c>
      <c r="H97" s="124">
        <f>+H98</f>
        <v>3.6</v>
      </c>
      <c r="I97" s="124">
        <f>+I98</f>
        <v>0</v>
      </c>
      <c r="J97" s="74">
        <f>+J98</f>
        <v>0</v>
      </c>
    </row>
    <row r="98" spans="1:10" s="55" customFormat="1" ht="14.25" customHeight="1">
      <c r="A98" s="42">
        <f t="shared" si="7"/>
        <v>85</v>
      </c>
      <c r="B98" s="57" t="s">
        <v>177</v>
      </c>
      <c r="C98" s="38" t="s">
        <v>121</v>
      </c>
      <c r="D98" s="38" t="s">
        <v>219</v>
      </c>
      <c r="E98" s="38" t="s">
        <v>224</v>
      </c>
      <c r="F98" s="38" t="s">
        <v>178</v>
      </c>
      <c r="G98" s="74">
        <f>G99</f>
        <v>3.4</v>
      </c>
      <c r="H98" s="124">
        <f>H99</f>
        <v>3.6</v>
      </c>
      <c r="I98" s="124">
        <f>I99</f>
        <v>0</v>
      </c>
      <c r="J98" s="74">
        <f>J99</f>
        <v>0</v>
      </c>
    </row>
    <row r="99" spans="1:10" s="55" customFormat="1" ht="14.25" customHeight="1">
      <c r="A99" s="42">
        <f t="shared" si="7"/>
        <v>86</v>
      </c>
      <c r="B99" s="65" t="s">
        <v>179</v>
      </c>
      <c r="C99" s="38" t="s">
        <v>121</v>
      </c>
      <c r="D99" s="38" t="s">
        <v>219</v>
      </c>
      <c r="E99" s="38" t="s">
        <v>224</v>
      </c>
      <c r="F99" s="38" t="s">
        <v>58</v>
      </c>
      <c r="G99" s="77">
        <v>3.4</v>
      </c>
      <c r="H99" s="77">
        <f>3.4+0.2</f>
        <v>3.6</v>
      </c>
      <c r="I99" s="77">
        <v>0</v>
      </c>
      <c r="J99" s="77">
        <f>SUM(I99/H99)*100</f>
        <v>0</v>
      </c>
    </row>
    <row r="100" spans="1:10" ht="13.5" customHeight="1">
      <c r="A100" s="42">
        <f t="shared" si="7"/>
        <v>87</v>
      </c>
      <c r="B100" s="43" t="s">
        <v>226</v>
      </c>
      <c r="C100" s="38" t="s">
        <v>121</v>
      </c>
      <c r="D100" s="46" t="s">
        <v>227</v>
      </c>
      <c r="E100" s="38"/>
      <c r="F100" s="38"/>
      <c r="G100" s="45">
        <f>G103</f>
        <v>1</v>
      </c>
      <c r="H100" s="121">
        <f>H103</f>
        <v>1</v>
      </c>
      <c r="I100" s="121">
        <f>I103</f>
        <v>1</v>
      </c>
      <c r="J100" s="45">
        <f>J103</f>
        <v>100</v>
      </c>
    </row>
    <row r="101" spans="1:10" ht="24.75" customHeight="1">
      <c r="A101" s="42">
        <f t="shared" si="7"/>
        <v>88</v>
      </c>
      <c r="B101" s="83" t="s">
        <v>187</v>
      </c>
      <c r="C101" s="38" t="s">
        <v>121</v>
      </c>
      <c r="D101" s="38" t="s">
        <v>227</v>
      </c>
      <c r="E101" s="38" t="s">
        <v>188</v>
      </c>
      <c r="F101" s="38"/>
      <c r="G101" s="48">
        <f aca="true" t="shared" si="17" ref="G101:J102">G102</f>
        <v>1</v>
      </c>
      <c r="H101" s="122">
        <f t="shared" si="17"/>
        <v>1</v>
      </c>
      <c r="I101" s="122">
        <f t="shared" si="17"/>
        <v>1</v>
      </c>
      <c r="J101" s="48">
        <f t="shared" si="17"/>
        <v>100</v>
      </c>
    </row>
    <row r="102" spans="1:10" ht="26.25" customHeight="1">
      <c r="A102" s="42">
        <f t="shared" si="7"/>
        <v>89</v>
      </c>
      <c r="B102" s="84" t="s">
        <v>228</v>
      </c>
      <c r="C102" s="38" t="s">
        <v>121</v>
      </c>
      <c r="D102" s="38" t="s">
        <v>227</v>
      </c>
      <c r="E102" s="38" t="s">
        <v>229</v>
      </c>
      <c r="F102" s="38"/>
      <c r="G102" s="48">
        <f t="shared" si="17"/>
        <v>1</v>
      </c>
      <c r="H102" s="122">
        <f t="shared" si="17"/>
        <v>1</v>
      </c>
      <c r="I102" s="122">
        <f t="shared" si="17"/>
        <v>1</v>
      </c>
      <c r="J102" s="48">
        <f t="shared" si="17"/>
        <v>100</v>
      </c>
    </row>
    <row r="103" spans="1:10" ht="50.25" customHeight="1">
      <c r="A103" s="42">
        <f t="shared" si="7"/>
        <v>90</v>
      </c>
      <c r="B103" s="154" t="s">
        <v>230</v>
      </c>
      <c r="C103" s="38" t="s">
        <v>121</v>
      </c>
      <c r="D103" s="38" t="s">
        <v>227</v>
      </c>
      <c r="E103" s="38" t="s">
        <v>231</v>
      </c>
      <c r="F103" s="38"/>
      <c r="G103" s="48">
        <f>+G104</f>
        <v>1</v>
      </c>
      <c r="H103" s="122">
        <f>+H104</f>
        <v>1</v>
      </c>
      <c r="I103" s="122">
        <f>+I104</f>
        <v>1</v>
      </c>
      <c r="J103" s="48">
        <f>+J104</f>
        <v>100</v>
      </c>
    </row>
    <row r="104" spans="1:10" ht="16.5" customHeight="1">
      <c r="A104" s="42">
        <f t="shared" si="7"/>
        <v>91</v>
      </c>
      <c r="B104" s="57" t="s">
        <v>177</v>
      </c>
      <c r="C104" s="38" t="s">
        <v>121</v>
      </c>
      <c r="D104" s="38" t="s">
        <v>227</v>
      </c>
      <c r="E104" s="38" t="s">
        <v>231</v>
      </c>
      <c r="F104" s="38" t="s">
        <v>178</v>
      </c>
      <c r="G104" s="48">
        <f>G105</f>
        <v>1</v>
      </c>
      <c r="H104" s="122">
        <f>H105</f>
        <v>1</v>
      </c>
      <c r="I104" s="122">
        <f>I105</f>
        <v>1</v>
      </c>
      <c r="J104" s="48">
        <f>J105</f>
        <v>100</v>
      </c>
    </row>
    <row r="105" spans="1:10" ht="27" customHeight="1">
      <c r="A105" s="42">
        <f t="shared" si="7"/>
        <v>92</v>
      </c>
      <c r="B105" s="65" t="s">
        <v>179</v>
      </c>
      <c r="C105" s="38" t="s">
        <v>121</v>
      </c>
      <c r="D105" s="38" t="s">
        <v>227</v>
      </c>
      <c r="E105" s="38" t="s">
        <v>231</v>
      </c>
      <c r="F105" s="38" t="s">
        <v>58</v>
      </c>
      <c r="G105" s="51">
        <v>1</v>
      </c>
      <c r="H105" s="51">
        <v>1</v>
      </c>
      <c r="I105" s="51">
        <v>1</v>
      </c>
      <c r="J105" s="51">
        <f>SUM(I105/H105)*100</f>
        <v>100</v>
      </c>
    </row>
    <row r="106" spans="1:10" ht="13.5" customHeight="1">
      <c r="A106" s="42">
        <f t="shared" si="7"/>
        <v>93</v>
      </c>
      <c r="B106" s="43" t="s">
        <v>232</v>
      </c>
      <c r="C106" s="38" t="s">
        <v>121</v>
      </c>
      <c r="D106" s="44" t="s">
        <v>233</v>
      </c>
      <c r="E106" s="44"/>
      <c r="F106" s="44"/>
      <c r="G106" s="45">
        <f aca="true" t="shared" si="18" ref="G106:J111">G107</f>
        <v>457.20000000000005</v>
      </c>
      <c r="H106" s="121">
        <f t="shared" si="18"/>
        <v>557.1999999999999</v>
      </c>
      <c r="I106" s="121">
        <f t="shared" si="18"/>
        <v>162.3</v>
      </c>
      <c r="J106" s="45">
        <f t="shared" si="18"/>
        <v>62.351133307721874</v>
      </c>
    </row>
    <row r="107" spans="1:10" ht="14.25" customHeight="1">
      <c r="A107" s="42">
        <f t="shared" si="7"/>
        <v>94</v>
      </c>
      <c r="B107" s="43" t="s">
        <v>234</v>
      </c>
      <c r="C107" s="38" t="s">
        <v>121</v>
      </c>
      <c r="D107" s="46" t="s">
        <v>235</v>
      </c>
      <c r="E107" s="38"/>
      <c r="F107" s="38"/>
      <c r="G107" s="45">
        <f t="shared" si="18"/>
        <v>457.20000000000005</v>
      </c>
      <c r="H107" s="121">
        <f t="shared" si="18"/>
        <v>557.1999999999999</v>
      </c>
      <c r="I107" s="121">
        <f t="shared" si="18"/>
        <v>162.3</v>
      </c>
      <c r="J107" s="45">
        <f t="shared" si="18"/>
        <v>62.351133307721874</v>
      </c>
    </row>
    <row r="108" spans="1:10" ht="25.5">
      <c r="A108" s="42">
        <f t="shared" si="7"/>
        <v>95</v>
      </c>
      <c r="B108" s="83" t="s">
        <v>187</v>
      </c>
      <c r="C108" s="38" t="s">
        <v>121</v>
      </c>
      <c r="D108" s="38" t="s">
        <v>235</v>
      </c>
      <c r="E108" s="38" t="s">
        <v>188</v>
      </c>
      <c r="F108" s="38"/>
      <c r="G108" s="48">
        <f t="shared" si="18"/>
        <v>457.20000000000005</v>
      </c>
      <c r="H108" s="122">
        <f t="shared" si="18"/>
        <v>557.1999999999999</v>
      </c>
      <c r="I108" s="122">
        <f t="shared" si="18"/>
        <v>162.3</v>
      </c>
      <c r="J108" s="48">
        <f t="shared" si="18"/>
        <v>62.351133307721874</v>
      </c>
    </row>
    <row r="109" spans="1:10" ht="12.75">
      <c r="A109" s="42">
        <f t="shared" si="7"/>
        <v>96</v>
      </c>
      <c r="B109" s="85" t="s">
        <v>236</v>
      </c>
      <c r="C109" s="38" t="s">
        <v>121</v>
      </c>
      <c r="D109" s="38" t="s">
        <v>235</v>
      </c>
      <c r="E109" s="38" t="s">
        <v>237</v>
      </c>
      <c r="F109" s="38"/>
      <c r="G109" s="48">
        <f>G110+G113+G116</f>
        <v>457.20000000000005</v>
      </c>
      <c r="H109" s="122">
        <f>H110+H113+H116</f>
        <v>557.1999999999999</v>
      </c>
      <c r="I109" s="122">
        <f>I110+I113+I116</f>
        <v>162.3</v>
      </c>
      <c r="J109" s="48">
        <f>J110+J113+J116</f>
        <v>62.351133307721874</v>
      </c>
    </row>
    <row r="110" spans="1:10" ht="38.25" customHeight="1">
      <c r="A110" s="42">
        <f t="shared" si="7"/>
        <v>97</v>
      </c>
      <c r="B110" s="86" t="s">
        <v>238</v>
      </c>
      <c r="C110" s="38" t="s">
        <v>121</v>
      </c>
      <c r="D110" s="38" t="s">
        <v>235</v>
      </c>
      <c r="E110" s="38" t="s">
        <v>239</v>
      </c>
      <c r="F110" s="38"/>
      <c r="G110" s="48">
        <f t="shared" si="18"/>
        <v>160.3</v>
      </c>
      <c r="H110" s="122">
        <f t="shared" si="18"/>
        <v>260.29999999999995</v>
      </c>
      <c r="I110" s="122">
        <f t="shared" si="18"/>
        <v>162.3</v>
      </c>
      <c r="J110" s="48">
        <f t="shared" si="18"/>
        <v>62.351133307721874</v>
      </c>
    </row>
    <row r="111" spans="1:10" ht="16.5" customHeight="1">
      <c r="A111" s="42">
        <f t="shared" si="7"/>
        <v>98</v>
      </c>
      <c r="B111" s="65" t="s">
        <v>177</v>
      </c>
      <c r="C111" s="38" t="s">
        <v>121</v>
      </c>
      <c r="D111" s="38" t="s">
        <v>235</v>
      </c>
      <c r="E111" s="38" t="s">
        <v>239</v>
      </c>
      <c r="F111" s="38" t="s">
        <v>178</v>
      </c>
      <c r="G111" s="48">
        <f t="shared" si="18"/>
        <v>160.3</v>
      </c>
      <c r="H111" s="122">
        <f t="shared" si="18"/>
        <v>260.29999999999995</v>
      </c>
      <c r="I111" s="122">
        <f t="shared" si="18"/>
        <v>162.3</v>
      </c>
      <c r="J111" s="48">
        <f t="shared" si="18"/>
        <v>62.351133307721874</v>
      </c>
    </row>
    <row r="112" spans="1:10" ht="26.25" customHeight="1">
      <c r="A112" s="42">
        <f t="shared" si="7"/>
        <v>99</v>
      </c>
      <c r="B112" s="65" t="s">
        <v>179</v>
      </c>
      <c r="C112" s="38" t="s">
        <v>121</v>
      </c>
      <c r="D112" s="38" t="s">
        <v>235</v>
      </c>
      <c r="E112" s="38" t="s">
        <v>239</v>
      </c>
      <c r="F112" s="38" t="s">
        <v>58</v>
      </c>
      <c r="G112" s="51">
        <v>160.3</v>
      </c>
      <c r="H112" s="51">
        <f>160.6-0.3+100</f>
        <v>260.29999999999995</v>
      </c>
      <c r="I112" s="51">
        <v>162.3</v>
      </c>
      <c r="J112" s="51">
        <f>SUM(I112/H112)*100</f>
        <v>62.351133307721874</v>
      </c>
    </row>
    <row r="113" spans="1:10" s="55" customFormat="1" ht="51" customHeight="1">
      <c r="A113" s="42">
        <f t="shared" si="7"/>
        <v>100</v>
      </c>
      <c r="B113" s="86" t="s">
        <v>240</v>
      </c>
      <c r="C113" s="38" t="s">
        <v>121</v>
      </c>
      <c r="D113" s="38" t="s">
        <v>235</v>
      </c>
      <c r="E113" s="38" t="s">
        <v>241</v>
      </c>
      <c r="F113" s="38"/>
      <c r="G113" s="48">
        <f aca="true" t="shared" si="19" ref="G113:J114">G114</f>
        <v>296.6</v>
      </c>
      <c r="H113" s="122">
        <f t="shared" si="19"/>
        <v>296.6</v>
      </c>
      <c r="I113" s="122">
        <f t="shared" si="19"/>
        <v>0</v>
      </c>
      <c r="J113" s="48">
        <f t="shared" si="19"/>
        <v>0</v>
      </c>
    </row>
    <row r="114" spans="1:10" s="55" customFormat="1" ht="13.5" customHeight="1">
      <c r="A114" s="42">
        <f t="shared" si="7"/>
        <v>101</v>
      </c>
      <c r="B114" s="65" t="s">
        <v>177</v>
      </c>
      <c r="C114" s="38" t="s">
        <v>121</v>
      </c>
      <c r="D114" s="38" t="s">
        <v>235</v>
      </c>
      <c r="E114" s="38" t="s">
        <v>241</v>
      </c>
      <c r="F114" s="38" t="s">
        <v>178</v>
      </c>
      <c r="G114" s="48">
        <f t="shared" si="19"/>
        <v>296.6</v>
      </c>
      <c r="H114" s="122">
        <f t="shared" si="19"/>
        <v>296.6</v>
      </c>
      <c r="I114" s="122">
        <f t="shared" si="19"/>
        <v>0</v>
      </c>
      <c r="J114" s="48">
        <f t="shared" si="19"/>
        <v>0</v>
      </c>
    </row>
    <row r="115" spans="1:10" s="55" customFormat="1" ht="24" customHeight="1">
      <c r="A115" s="42">
        <f t="shared" si="7"/>
        <v>102</v>
      </c>
      <c r="B115" s="65" t="s">
        <v>179</v>
      </c>
      <c r="C115" s="38" t="s">
        <v>121</v>
      </c>
      <c r="D115" s="38" t="s">
        <v>235</v>
      </c>
      <c r="E115" s="38" t="s">
        <v>241</v>
      </c>
      <c r="F115" s="38" t="s">
        <v>58</v>
      </c>
      <c r="G115" s="51">
        <v>296.6</v>
      </c>
      <c r="H115" s="51">
        <v>296.6</v>
      </c>
      <c r="I115" s="51">
        <v>0</v>
      </c>
      <c r="J115" s="51">
        <f>SUM(I115/H115)*100</f>
        <v>0</v>
      </c>
    </row>
    <row r="116" spans="1:10" s="55" customFormat="1" ht="60.75" customHeight="1">
      <c r="A116" s="42">
        <f aca="true" t="shared" si="20" ref="A116:A176">SUM(A115)+1</f>
        <v>103</v>
      </c>
      <c r="B116" s="86" t="s">
        <v>242</v>
      </c>
      <c r="C116" s="38" t="s">
        <v>121</v>
      </c>
      <c r="D116" s="38" t="s">
        <v>235</v>
      </c>
      <c r="E116" s="38" t="s">
        <v>241</v>
      </c>
      <c r="F116" s="38"/>
      <c r="G116" s="48">
        <f aca="true" t="shared" si="21" ref="G116:J117">G117</f>
        <v>0.3</v>
      </c>
      <c r="H116" s="122">
        <f t="shared" si="21"/>
        <v>0.3</v>
      </c>
      <c r="I116" s="122">
        <f t="shared" si="21"/>
        <v>0</v>
      </c>
      <c r="J116" s="48">
        <f t="shared" si="21"/>
        <v>0</v>
      </c>
    </row>
    <row r="117" spans="1:10" s="55" customFormat="1" ht="13.5" customHeight="1">
      <c r="A117" s="42">
        <f t="shared" si="20"/>
        <v>104</v>
      </c>
      <c r="B117" s="65" t="s">
        <v>177</v>
      </c>
      <c r="C117" s="38" t="s">
        <v>121</v>
      </c>
      <c r="D117" s="38" t="s">
        <v>235</v>
      </c>
      <c r="E117" s="38" t="s">
        <v>241</v>
      </c>
      <c r="F117" s="38" t="s">
        <v>178</v>
      </c>
      <c r="G117" s="48">
        <f t="shared" si="21"/>
        <v>0.3</v>
      </c>
      <c r="H117" s="122">
        <f t="shared" si="21"/>
        <v>0.3</v>
      </c>
      <c r="I117" s="122">
        <f t="shared" si="21"/>
        <v>0</v>
      </c>
      <c r="J117" s="48">
        <f t="shared" si="21"/>
        <v>0</v>
      </c>
    </row>
    <row r="118" spans="1:10" s="55" customFormat="1" ht="25.5" customHeight="1">
      <c r="A118" s="42">
        <f t="shared" si="20"/>
        <v>105</v>
      </c>
      <c r="B118" s="65" t="s">
        <v>179</v>
      </c>
      <c r="C118" s="38" t="s">
        <v>121</v>
      </c>
      <c r="D118" s="38" t="s">
        <v>235</v>
      </c>
      <c r="E118" s="38" t="s">
        <v>241</v>
      </c>
      <c r="F118" s="38" t="s">
        <v>58</v>
      </c>
      <c r="G118" s="51">
        <v>0.3</v>
      </c>
      <c r="H118" s="51">
        <v>0.3</v>
      </c>
      <c r="I118" s="51">
        <v>0</v>
      </c>
      <c r="J118" s="51">
        <f>SUM(I118/H118)*100</f>
        <v>0</v>
      </c>
    </row>
    <row r="119" spans="1:10" ht="13.5" customHeight="1">
      <c r="A119" s="42">
        <f t="shared" si="20"/>
        <v>106</v>
      </c>
      <c r="B119" s="43" t="s">
        <v>243</v>
      </c>
      <c r="C119" s="44" t="s">
        <v>121</v>
      </c>
      <c r="D119" s="44" t="s">
        <v>244</v>
      </c>
      <c r="E119" s="44"/>
      <c r="F119" s="44"/>
      <c r="G119" s="45">
        <f>G120+G129+G145</f>
        <v>2131.6</v>
      </c>
      <c r="H119" s="121">
        <f>H120+H129+H145</f>
        <v>6302</v>
      </c>
      <c r="I119" s="121">
        <f>I120+I129+I145</f>
        <v>1258</v>
      </c>
      <c r="J119" s="45">
        <f>SUM(I119/H119)*100</f>
        <v>19.96191685179308</v>
      </c>
    </row>
    <row r="120" spans="1:10" ht="14.25" customHeight="1">
      <c r="A120" s="42">
        <f t="shared" si="20"/>
        <v>107</v>
      </c>
      <c r="B120" s="43" t="s">
        <v>245</v>
      </c>
      <c r="C120" s="38" t="s">
        <v>121</v>
      </c>
      <c r="D120" s="46" t="s">
        <v>246</v>
      </c>
      <c r="E120" s="38"/>
      <c r="F120" s="38"/>
      <c r="G120" s="45">
        <f aca="true" t="shared" si="22" ref="G120:J127">G121</f>
        <v>1</v>
      </c>
      <c r="H120" s="121">
        <f t="shared" si="22"/>
        <v>371.5</v>
      </c>
      <c r="I120" s="121">
        <f t="shared" si="22"/>
        <v>29.4</v>
      </c>
      <c r="J120" s="45">
        <f t="shared" si="22"/>
        <v>7.913862718707941</v>
      </c>
    </row>
    <row r="121" spans="1:10" ht="25.5">
      <c r="A121" s="42">
        <f t="shared" si="20"/>
        <v>108</v>
      </c>
      <c r="B121" s="83" t="s">
        <v>187</v>
      </c>
      <c r="C121" s="38" t="s">
        <v>121</v>
      </c>
      <c r="D121" s="38" t="s">
        <v>246</v>
      </c>
      <c r="E121" s="38" t="s">
        <v>188</v>
      </c>
      <c r="F121" s="38"/>
      <c r="G121" s="48">
        <f t="shared" si="22"/>
        <v>1</v>
      </c>
      <c r="H121" s="122">
        <f t="shared" si="22"/>
        <v>371.5</v>
      </c>
      <c r="I121" s="122">
        <f t="shared" si="22"/>
        <v>29.4</v>
      </c>
      <c r="J121" s="48">
        <f t="shared" si="22"/>
        <v>7.913862718707941</v>
      </c>
    </row>
    <row r="122" spans="1:10" ht="29.25" customHeight="1">
      <c r="A122" s="42">
        <f t="shared" si="20"/>
        <v>109</v>
      </c>
      <c r="B122" s="84" t="s">
        <v>247</v>
      </c>
      <c r="C122" s="38" t="s">
        <v>121</v>
      </c>
      <c r="D122" s="38" t="s">
        <v>246</v>
      </c>
      <c r="E122" s="38" t="s">
        <v>248</v>
      </c>
      <c r="F122" s="38"/>
      <c r="G122" s="48">
        <f>G123+G126</f>
        <v>1</v>
      </c>
      <c r="H122" s="122">
        <f>H123+H126</f>
        <v>371.5</v>
      </c>
      <c r="I122" s="122">
        <f>I123+I126</f>
        <v>29.4</v>
      </c>
      <c r="J122" s="48">
        <f>SUM(I122/H122)*100</f>
        <v>7.913862718707941</v>
      </c>
    </row>
    <row r="123" spans="1:10" ht="38.25" customHeight="1">
      <c r="A123" s="42">
        <f t="shared" si="20"/>
        <v>110</v>
      </c>
      <c r="B123" s="50" t="s">
        <v>337</v>
      </c>
      <c r="C123" s="38" t="s">
        <v>121</v>
      </c>
      <c r="D123" s="38" t="s">
        <v>246</v>
      </c>
      <c r="E123" s="38" t="s">
        <v>335</v>
      </c>
      <c r="F123" s="38"/>
      <c r="G123" s="48">
        <f t="shared" si="22"/>
        <v>0</v>
      </c>
      <c r="H123" s="122">
        <f t="shared" si="22"/>
        <v>341.1</v>
      </c>
      <c r="I123" s="122">
        <f t="shared" si="22"/>
        <v>0</v>
      </c>
      <c r="J123" s="48">
        <f t="shared" si="22"/>
        <v>0</v>
      </c>
    </row>
    <row r="124" spans="1:10" ht="12" customHeight="1">
      <c r="A124" s="42">
        <f t="shared" si="20"/>
        <v>111</v>
      </c>
      <c r="B124" s="57" t="s">
        <v>177</v>
      </c>
      <c r="C124" s="38" t="s">
        <v>121</v>
      </c>
      <c r="D124" s="38" t="s">
        <v>246</v>
      </c>
      <c r="E124" s="38" t="s">
        <v>335</v>
      </c>
      <c r="F124" s="38" t="s">
        <v>178</v>
      </c>
      <c r="G124" s="48">
        <f t="shared" si="22"/>
        <v>0</v>
      </c>
      <c r="H124" s="122">
        <f t="shared" si="22"/>
        <v>341.1</v>
      </c>
      <c r="I124" s="122">
        <f t="shared" si="22"/>
        <v>0</v>
      </c>
      <c r="J124" s="48">
        <f t="shared" si="22"/>
        <v>0</v>
      </c>
    </row>
    <row r="125" spans="1:10" ht="26.25" customHeight="1">
      <c r="A125" s="42">
        <f t="shared" si="20"/>
        <v>112</v>
      </c>
      <c r="B125" s="65" t="s">
        <v>179</v>
      </c>
      <c r="C125" s="38" t="s">
        <v>121</v>
      </c>
      <c r="D125" s="38" t="s">
        <v>246</v>
      </c>
      <c r="E125" s="38" t="s">
        <v>335</v>
      </c>
      <c r="F125" s="38" t="s">
        <v>58</v>
      </c>
      <c r="G125" s="51">
        <v>0</v>
      </c>
      <c r="H125" s="51">
        <v>341.1</v>
      </c>
      <c r="I125" s="51">
        <v>0</v>
      </c>
      <c r="J125" s="51">
        <f>SUM(I125/H125)*100</f>
        <v>0</v>
      </c>
    </row>
    <row r="126" spans="1:10" ht="38.25" customHeight="1">
      <c r="A126" s="42">
        <f t="shared" si="20"/>
        <v>113</v>
      </c>
      <c r="B126" s="50" t="s">
        <v>249</v>
      </c>
      <c r="C126" s="38" t="s">
        <v>121</v>
      </c>
      <c r="D126" s="38" t="s">
        <v>246</v>
      </c>
      <c r="E126" s="38" t="s">
        <v>250</v>
      </c>
      <c r="F126" s="38"/>
      <c r="G126" s="48">
        <f t="shared" si="22"/>
        <v>1</v>
      </c>
      <c r="H126" s="122">
        <f t="shared" si="22"/>
        <v>30.4</v>
      </c>
      <c r="I126" s="122">
        <f t="shared" si="22"/>
        <v>29.4</v>
      </c>
      <c r="J126" s="48">
        <f t="shared" si="22"/>
        <v>96.71052631578947</v>
      </c>
    </row>
    <row r="127" spans="1:10" ht="12" customHeight="1">
      <c r="A127" s="42">
        <f t="shared" si="20"/>
        <v>114</v>
      </c>
      <c r="B127" s="57" t="s">
        <v>177</v>
      </c>
      <c r="C127" s="38" t="s">
        <v>121</v>
      </c>
      <c r="D127" s="38" t="s">
        <v>246</v>
      </c>
      <c r="E127" s="38" t="s">
        <v>250</v>
      </c>
      <c r="F127" s="38" t="s">
        <v>178</v>
      </c>
      <c r="G127" s="48">
        <f t="shared" si="22"/>
        <v>1</v>
      </c>
      <c r="H127" s="122">
        <f t="shared" si="22"/>
        <v>30.4</v>
      </c>
      <c r="I127" s="122">
        <f t="shared" si="22"/>
        <v>29.4</v>
      </c>
      <c r="J127" s="48">
        <f t="shared" si="22"/>
        <v>96.71052631578947</v>
      </c>
    </row>
    <row r="128" spans="1:10" ht="26.25" customHeight="1">
      <c r="A128" s="42">
        <f t="shared" si="20"/>
        <v>115</v>
      </c>
      <c r="B128" s="65" t="s">
        <v>179</v>
      </c>
      <c r="C128" s="38" t="s">
        <v>121</v>
      </c>
      <c r="D128" s="38" t="s">
        <v>246</v>
      </c>
      <c r="E128" s="38" t="s">
        <v>250</v>
      </c>
      <c r="F128" s="38" t="s">
        <v>58</v>
      </c>
      <c r="G128" s="51">
        <v>1</v>
      </c>
      <c r="H128" s="51">
        <v>30.4</v>
      </c>
      <c r="I128" s="51">
        <v>29.4</v>
      </c>
      <c r="J128" s="51">
        <f>SUM(I128/H128)*100</f>
        <v>96.71052631578947</v>
      </c>
    </row>
    <row r="129" spans="1:10" ht="14.25" customHeight="1">
      <c r="A129" s="42">
        <f t="shared" si="20"/>
        <v>116</v>
      </c>
      <c r="B129" s="43" t="s">
        <v>251</v>
      </c>
      <c r="C129" s="44" t="s">
        <v>121</v>
      </c>
      <c r="D129" s="46" t="s">
        <v>252</v>
      </c>
      <c r="E129" s="44"/>
      <c r="F129" s="44"/>
      <c r="G129" s="45">
        <f>G130</f>
        <v>601</v>
      </c>
      <c r="H129" s="121">
        <f>H130</f>
        <v>2283.9</v>
      </c>
      <c r="I129" s="121">
        <f>I130</f>
        <v>886.5999999999999</v>
      </c>
      <c r="J129" s="45">
        <f>J130</f>
        <v>38.83656752376363</v>
      </c>
    </row>
    <row r="130" spans="1:10" ht="25.5">
      <c r="A130" s="42">
        <f t="shared" si="20"/>
        <v>117</v>
      </c>
      <c r="B130" s="83" t="s">
        <v>187</v>
      </c>
      <c r="C130" s="38" t="s">
        <v>121</v>
      </c>
      <c r="D130" s="38" t="s">
        <v>252</v>
      </c>
      <c r="E130" s="38" t="s">
        <v>188</v>
      </c>
      <c r="F130" s="38"/>
      <c r="G130" s="48">
        <f>G131+G141</f>
        <v>601</v>
      </c>
      <c r="H130" s="122">
        <f>H131+H141</f>
        <v>2283.9</v>
      </c>
      <c r="I130" s="122">
        <f>I131+I141</f>
        <v>886.5999999999999</v>
      </c>
      <c r="J130" s="48">
        <f>J131+J141</f>
        <v>38.83656752376363</v>
      </c>
    </row>
    <row r="131" spans="1:10" ht="27.75" customHeight="1">
      <c r="A131" s="42">
        <f t="shared" si="20"/>
        <v>118</v>
      </c>
      <c r="B131" s="84" t="s">
        <v>247</v>
      </c>
      <c r="C131" s="38" t="s">
        <v>121</v>
      </c>
      <c r="D131" s="38" t="s">
        <v>252</v>
      </c>
      <c r="E131" s="38" t="s">
        <v>248</v>
      </c>
      <c r="F131" s="38"/>
      <c r="G131" s="48">
        <f>G138</f>
        <v>600</v>
      </c>
      <c r="H131" s="122">
        <f>H132+H135+H138</f>
        <v>2282.9</v>
      </c>
      <c r="I131" s="122">
        <f>I132+I135+I138</f>
        <v>886.5999999999999</v>
      </c>
      <c r="J131" s="48">
        <f>SUM(I131/H131)*100</f>
        <v>38.83656752376363</v>
      </c>
    </row>
    <row r="132" spans="1:10" s="55" customFormat="1" ht="54" customHeight="1">
      <c r="A132" s="42">
        <f t="shared" si="20"/>
        <v>119</v>
      </c>
      <c r="B132" s="50" t="s">
        <v>338</v>
      </c>
      <c r="C132" s="38" t="s">
        <v>121</v>
      </c>
      <c r="D132" s="38" t="s">
        <v>252</v>
      </c>
      <c r="E132" s="38" t="s">
        <v>336</v>
      </c>
      <c r="F132" s="38"/>
      <c r="G132" s="48">
        <f aca="true" t="shared" si="23" ref="G132:J133">G133</f>
        <v>0</v>
      </c>
      <c r="H132" s="122">
        <f t="shared" si="23"/>
        <v>824</v>
      </c>
      <c r="I132" s="122">
        <f t="shared" si="23"/>
        <v>0</v>
      </c>
      <c r="J132" s="48">
        <f t="shared" si="23"/>
        <v>0</v>
      </c>
    </row>
    <row r="133" spans="1:10" s="55" customFormat="1" ht="13.5" customHeight="1">
      <c r="A133" s="42">
        <f t="shared" si="20"/>
        <v>120</v>
      </c>
      <c r="B133" s="57" t="s">
        <v>177</v>
      </c>
      <c r="C133" s="38" t="s">
        <v>121</v>
      </c>
      <c r="D133" s="38" t="s">
        <v>252</v>
      </c>
      <c r="E133" s="38" t="s">
        <v>336</v>
      </c>
      <c r="F133" s="38" t="s">
        <v>178</v>
      </c>
      <c r="G133" s="48">
        <f t="shared" si="23"/>
        <v>0</v>
      </c>
      <c r="H133" s="122">
        <f t="shared" si="23"/>
        <v>824</v>
      </c>
      <c r="I133" s="122">
        <f t="shared" si="23"/>
        <v>0</v>
      </c>
      <c r="J133" s="48">
        <f t="shared" si="23"/>
        <v>0</v>
      </c>
    </row>
    <row r="134" spans="1:10" s="55" customFormat="1" ht="26.25" customHeight="1">
      <c r="A134" s="42">
        <f t="shared" si="20"/>
        <v>121</v>
      </c>
      <c r="B134" s="65" t="s">
        <v>179</v>
      </c>
      <c r="C134" s="38" t="s">
        <v>121</v>
      </c>
      <c r="D134" s="38" t="s">
        <v>252</v>
      </c>
      <c r="E134" s="38" t="s">
        <v>336</v>
      </c>
      <c r="F134" s="38" t="s">
        <v>58</v>
      </c>
      <c r="G134" s="51">
        <v>0</v>
      </c>
      <c r="H134" s="51">
        <v>824</v>
      </c>
      <c r="I134" s="51">
        <v>0</v>
      </c>
      <c r="J134" s="51">
        <f>SUM(I134/H134)*100</f>
        <v>0</v>
      </c>
    </row>
    <row r="135" spans="1:10" s="55" customFormat="1" ht="39.75" customHeight="1">
      <c r="A135" s="42">
        <f t="shared" si="20"/>
        <v>122</v>
      </c>
      <c r="B135" s="50" t="s">
        <v>337</v>
      </c>
      <c r="C135" s="38" t="s">
        <v>121</v>
      </c>
      <c r="D135" s="38" t="s">
        <v>252</v>
      </c>
      <c r="E135" s="38" t="s">
        <v>335</v>
      </c>
      <c r="F135" s="38"/>
      <c r="G135" s="48">
        <f aca="true" t="shared" si="24" ref="G135:J136">G136</f>
        <v>0</v>
      </c>
      <c r="H135" s="122">
        <f t="shared" si="24"/>
        <v>858.9</v>
      </c>
      <c r="I135" s="122">
        <v>703.9</v>
      </c>
      <c r="J135" s="48">
        <f t="shared" si="24"/>
        <v>82.640586797066</v>
      </c>
    </row>
    <row r="136" spans="1:10" s="55" customFormat="1" ht="13.5" customHeight="1">
      <c r="A136" s="42">
        <f t="shared" si="20"/>
        <v>123</v>
      </c>
      <c r="B136" s="57" t="s">
        <v>177</v>
      </c>
      <c r="C136" s="38" t="s">
        <v>121</v>
      </c>
      <c r="D136" s="38" t="s">
        <v>252</v>
      </c>
      <c r="E136" s="38" t="s">
        <v>335</v>
      </c>
      <c r="F136" s="38" t="s">
        <v>178</v>
      </c>
      <c r="G136" s="48">
        <f t="shared" si="24"/>
        <v>0</v>
      </c>
      <c r="H136" s="122">
        <f t="shared" si="24"/>
        <v>858.9</v>
      </c>
      <c r="I136" s="122">
        <f t="shared" si="24"/>
        <v>709.8</v>
      </c>
      <c r="J136" s="48">
        <f t="shared" si="24"/>
        <v>82.640586797066</v>
      </c>
    </row>
    <row r="137" spans="1:10" s="55" customFormat="1" ht="26.25" customHeight="1">
      <c r="A137" s="42">
        <f t="shared" si="20"/>
        <v>124</v>
      </c>
      <c r="B137" s="65" t="s">
        <v>179</v>
      </c>
      <c r="C137" s="38" t="s">
        <v>121</v>
      </c>
      <c r="D137" s="38" t="s">
        <v>252</v>
      </c>
      <c r="E137" s="38" t="s">
        <v>335</v>
      </c>
      <c r="F137" s="38" t="s">
        <v>58</v>
      </c>
      <c r="G137" s="51">
        <v>0</v>
      </c>
      <c r="H137" s="51">
        <v>858.9</v>
      </c>
      <c r="I137" s="51">
        <v>709.8</v>
      </c>
      <c r="J137" s="51">
        <f>SUM(I137/H137)*100</f>
        <v>82.640586797066</v>
      </c>
    </row>
    <row r="138" spans="1:10" ht="27" customHeight="1">
      <c r="A138" s="117">
        <f t="shared" si="20"/>
        <v>125</v>
      </c>
      <c r="B138" s="50" t="s">
        <v>253</v>
      </c>
      <c r="C138" s="38" t="s">
        <v>121</v>
      </c>
      <c r="D138" s="38" t="s">
        <v>252</v>
      </c>
      <c r="E138" s="38" t="s">
        <v>254</v>
      </c>
      <c r="F138" s="38"/>
      <c r="G138" s="48">
        <f aca="true" t="shared" si="25" ref="G138:J139">G139</f>
        <v>600</v>
      </c>
      <c r="H138" s="122">
        <f t="shared" si="25"/>
        <v>600</v>
      </c>
      <c r="I138" s="122">
        <f t="shared" si="25"/>
        <v>182.7</v>
      </c>
      <c r="J138" s="48">
        <f t="shared" si="25"/>
        <v>30.45</v>
      </c>
    </row>
    <row r="139" spans="1:10" ht="13.5" customHeight="1">
      <c r="A139" s="42">
        <f t="shared" si="20"/>
        <v>126</v>
      </c>
      <c r="B139" s="57" t="s">
        <v>177</v>
      </c>
      <c r="C139" s="38" t="s">
        <v>121</v>
      </c>
      <c r="D139" s="38" t="s">
        <v>252</v>
      </c>
      <c r="E139" s="38" t="s">
        <v>254</v>
      </c>
      <c r="F139" s="38" t="s">
        <v>178</v>
      </c>
      <c r="G139" s="48">
        <f t="shared" si="25"/>
        <v>600</v>
      </c>
      <c r="H139" s="122">
        <f t="shared" si="25"/>
        <v>600</v>
      </c>
      <c r="I139" s="122">
        <f t="shared" si="25"/>
        <v>182.7</v>
      </c>
      <c r="J139" s="48">
        <f t="shared" si="25"/>
        <v>30.45</v>
      </c>
    </row>
    <row r="140" spans="1:10" ht="26.25" customHeight="1">
      <c r="A140" s="42">
        <f t="shared" si="20"/>
        <v>127</v>
      </c>
      <c r="B140" s="65" t="s">
        <v>179</v>
      </c>
      <c r="C140" s="38" t="s">
        <v>121</v>
      </c>
      <c r="D140" s="38" t="s">
        <v>252</v>
      </c>
      <c r="E140" s="38" t="s">
        <v>254</v>
      </c>
      <c r="F140" s="38" t="s">
        <v>58</v>
      </c>
      <c r="G140" s="51">
        <v>600</v>
      </c>
      <c r="H140" s="51">
        <v>600</v>
      </c>
      <c r="I140" s="51">
        <v>182.7</v>
      </c>
      <c r="J140" s="51">
        <f>SUM(I140/H140)*100</f>
        <v>30.45</v>
      </c>
    </row>
    <row r="141" spans="1:10" ht="26.25" customHeight="1">
      <c r="A141" s="42">
        <f t="shared" si="20"/>
        <v>128</v>
      </c>
      <c r="B141" s="84" t="s">
        <v>255</v>
      </c>
      <c r="C141" s="38" t="s">
        <v>121</v>
      </c>
      <c r="D141" s="38" t="s">
        <v>252</v>
      </c>
      <c r="E141" s="38" t="s">
        <v>196</v>
      </c>
      <c r="F141" s="38"/>
      <c r="G141" s="48">
        <f aca="true" t="shared" si="26" ref="G141:J143">G142</f>
        <v>1</v>
      </c>
      <c r="H141" s="122">
        <f t="shared" si="26"/>
        <v>1</v>
      </c>
      <c r="I141" s="122">
        <f t="shared" si="26"/>
        <v>0</v>
      </c>
      <c r="J141" s="48">
        <f t="shared" si="26"/>
        <v>0</v>
      </c>
    </row>
    <row r="142" spans="1:10" ht="27" customHeight="1">
      <c r="A142" s="42">
        <f t="shared" si="20"/>
        <v>129</v>
      </c>
      <c r="B142" s="50" t="s">
        <v>256</v>
      </c>
      <c r="C142" s="38" t="s">
        <v>121</v>
      </c>
      <c r="D142" s="38" t="s">
        <v>252</v>
      </c>
      <c r="E142" s="38" t="s">
        <v>257</v>
      </c>
      <c r="F142" s="38"/>
      <c r="G142" s="48">
        <f t="shared" si="26"/>
        <v>1</v>
      </c>
      <c r="H142" s="122">
        <f t="shared" si="26"/>
        <v>1</v>
      </c>
      <c r="I142" s="122">
        <f t="shared" si="26"/>
        <v>0</v>
      </c>
      <c r="J142" s="48">
        <f t="shared" si="26"/>
        <v>0</v>
      </c>
    </row>
    <row r="143" spans="1:10" ht="13.5" customHeight="1">
      <c r="A143" s="42">
        <f t="shared" si="20"/>
        <v>130</v>
      </c>
      <c r="B143" s="57" t="s">
        <v>177</v>
      </c>
      <c r="C143" s="38" t="s">
        <v>121</v>
      </c>
      <c r="D143" s="38" t="s">
        <v>252</v>
      </c>
      <c r="E143" s="38" t="s">
        <v>257</v>
      </c>
      <c r="F143" s="38" t="s">
        <v>178</v>
      </c>
      <c r="G143" s="48">
        <f t="shared" si="26"/>
        <v>1</v>
      </c>
      <c r="H143" s="122">
        <f t="shared" si="26"/>
        <v>1</v>
      </c>
      <c r="I143" s="122">
        <f t="shared" si="26"/>
        <v>0</v>
      </c>
      <c r="J143" s="48">
        <f t="shared" si="26"/>
        <v>0</v>
      </c>
    </row>
    <row r="144" spans="1:10" ht="12.75" customHeight="1">
      <c r="A144" s="42">
        <f t="shared" si="20"/>
        <v>131</v>
      </c>
      <c r="B144" s="65" t="s">
        <v>179</v>
      </c>
      <c r="C144" s="38" t="s">
        <v>121</v>
      </c>
      <c r="D144" s="38" t="s">
        <v>252</v>
      </c>
      <c r="E144" s="38" t="s">
        <v>257</v>
      </c>
      <c r="F144" s="38" t="s">
        <v>58</v>
      </c>
      <c r="G144" s="51">
        <v>1</v>
      </c>
      <c r="H144" s="51">
        <v>1</v>
      </c>
      <c r="I144" s="51">
        <v>0</v>
      </c>
      <c r="J144" s="51">
        <f>SUM(I144/H144)*100</f>
        <v>0</v>
      </c>
    </row>
    <row r="145" spans="1:10" ht="12.75" customHeight="1">
      <c r="A145" s="42">
        <f t="shared" si="20"/>
        <v>132</v>
      </c>
      <c r="B145" s="43" t="s">
        <v>258</v>
      </c>
      <c r="C145" s="44" t="s">
        <v>121</v>
      </c>
      <c r="D145" s="46" t="s">
        <v>259</v>
      </c>
      <c r="E145" s="44"/>
      <c r="F145" s="44"/>
      <c r="G145" s="45">
        <f aca="true" t="shared" si="27" ref="G145:J146">G146</f>
        <v>1529.6</v>
      </c>
      <c r="H145" s="121">
        <f t="shared" si="27"/>
        <v>3646.6</v>
      </c>
      <c r="I145" s="121">
        <f t="shared" si="27"/>
        <v>342</v>
      </c>
      <c r="J145" s="45">
        <f t="shared" si="27"/>
        <v>9.378599243130587</v>
      </c>
    </row>
    <row r="146" spans="1:10" ht="27" customHeight="1">
      <c r="A146" s="42">
        <f t="shared" si="20"/>
        <v>133</v>
      </c>
      <c r="B146" s="83" t="s">
        <v>187</v>
      </c>
      <c r="C146" s="38" t="s">
        <v>121</v>
      </c>
      <c r="D146" s="38" t="s">
        <v>259</v>
      </c>
      <c r="E146" s="38" t="s">
        <v>188</v>
      </c>
      <c r="F146" s="38"/>
      <c r="G146" s="48">
        <f t="shared" si="27"/>
        <v>1529.6</v>
      </c>
      <c r="H146" s="122">
        <f t="shared" si="27"/>
        <v>3646.6</v>
      </c>
      <c r="I146" s="122">
        <f t="shared" si="27"/>
        <v>342</v>
      </c>
      <c r="J146" s="48">
        <f t="shared" si="27"/>
        <v>9.378599243130587</v>
      </c>
    </row>
    <row r="147" spans="1:10" ht="14.25" customHeight="1">
      <c r="A147" s="42">
        <f t="shared" si="20"/>
        <v>134</v>
      </c>
      <c r="B147" s="84" t="s">
        <v>247</v>
      </c>
      <c r="C147" s="38" t="s">
        <v>121</v>
      </c>
      <c r="D147" s="38" t="s">
        <v>259</v>
      </c>
      <c r="E147" s="38" t="s">
        <v>248</v>
      </c>
      <c r="F147" s="38"/>
      <c r="G147" s="48">
        <f>G148+G151</f>
        <v>1529.6</v>
      </c>
      <c r="H147" s="122">
        <f>H148+H151+H156+H1585</f>
        <v>3646.6</v>
      </c>
      <c r="I147" s="122">
        <f>I148+I151+I156+I1585</f>
        <v>342</v>
      </c>
      <c r="J147" s="48">
        <f>SUM(I147/H147)*100</f>
        <v>9.378599243130587</v>
      </c>
    </row>
    <row r="148" spans="1:10" s="55" customFormat="1" ht="39.75" customHeight="1">
      <c r="A148" s="42">
        <f t="shared" si="20"/>
        <v>135</v>
      </c>
      <c r="B148" s="50" t="s">
        <v>260</v>
      </c>
      <c r="C148" s="38" t="s">
        <v>121</v>
      </c>
      <c r="D148" s="38" t="s">
        <v>259</v>
      </c>
      <c r="E148" s="38" t="s">
        <v>261</v>
      </c>
      <c r="F148" s="38"/>
      <c r="G148" s="48">
        <f aca="true" t="shared" si="28" ref="G148:J149">G149</f>
        <v>0</v>
      </c>
      <c r="H148" s="122">
        <f t="shared" si="28"/>
        <v>12</v>
      </c>
      <c r="I148" s="122">
        <f t="shared" si="28"/>
        <v>5.6</v>
      </c>
      <c r="J148" s="48">
        <f t="shared" si="28"/>
        <v>46.666666666666664</v>
      </c>
    </row>
    <row r="149" spans="1:10" s="55" customFormat="1" ht="26.25" customHeight="1">
      <c r="A149" s="42">
        <f t="shared" si="20"/>
        <v>136</v>
      </c>
      <c r="B149" s="50" t="s">
        <v>148</v>
      </c>
      <c r="C149" s="38" t="s">
        <v>121</v>
      </c>
      <c r="D149" s="38" t="s">
        <v>259</v>
      </c>
      <c r="E149" s="38" t="s">
        <v>261</v>
      </c>
      <c r="F149" s="38" t="s">
        <v>50</v>
      </c>
      <c r="G149" s="48">
        <f t="shared" si="28"/>
        <v>0</v>
      </c>
      <c r="H149" s="122">
        <f t="shared" si="28"/>
        <v>12</v>
      </c>
      <c r="I149" s="122">
        <f t="shared" si="28"/>
        <v>5.6</v>
      </c>
      <c r="J149" s="48">
        <f t="shared" si="28"/>
        <v>46.666666666666664</v>
      </c>
    </row>
    <row r="150" spans="1:10" s="55" customFormat="1" ht="18.75" customHeight="1">
      <c r="A150" s="42">
        <f t="shared" si="20"/>
        <v>137</v>
      </c>
      <c r="B150" s="50" t="s">
        <v>149</v>
      </c>
      <c r="C150" s="38" t="s">
        <v>121</v>
      </c>
      <c r="D150" s="38" t="s">
        <v>259</v>
      </c>
      <c r="E150" s="38" t="s">
        <v>261</v>
      </c>
      <c r="F150" s="38" t="s">
        <v>150</v>
      </c>
      <c r="G150" s="51">
        <v>0</v>
      </c>
      <c r="H150" s="51">
        <v>12</v>
      </c>
      <c r="I150" s="51">
        <v>5.6</v>
      </c>
      <c r="J150" s="51">
        <f>SUM(I150/H150)*100</f>
        <v>46.666666666666664</v>
      </c>
    </row>
    <row r="151" spans="1:10" ht="26.25" customHeight="1">
      <c r="A151" s="42">
        <f t="shared" si="20"/>
        <v>138</v>
      </c>
      <c r="B151" s="50" t="s">
        <v>262</v>
      </c>
      <c r="C151" s="38" t="s">
        <v>121</v>
      </c>
      <c r="D151" s="38" t="s">
        <v>259</v>
      </c>
      <c r="E151" s="38" t="s">
        <v>263</v>
      </c>
      <c r="F151" s="38"/>
      <c r="G151" s="48">
        <f>G152+G154+G159</f>
        <v>1529.6</v>
      </c>
      <c r="H151" s="122">
        <f>H152+H154+H159</f>
        <v>3434.6</v>
      </c>
      <c r="I151" s="122">
        <f>I152+I154+I159</f>
        <v>336.4</v>
      </c>
      <c r="J151" s="48">
        <f>J152+J154+J159</f>
        <v>48.82279455805596</v>
      </c>
    </row>
    <row r="152" spans="1:10" ht="26.25" customHeight="1">
      <c r="A152" s="42">
        <f t="shared" si="20"/>
        <v>139</v>
      </c>
      <c r="B152" s="50" t="s">
        <v>148</v>
      </c>
      <c r="C152" s="38" t="s">
        <v>121</v>
      </c>
      <c r="D152" s="38" t="s">
        <v>259</v>
      </c>
      <c r="E152" s="38" t="s">
        <v>263</v>
      </c>
      <c r="F152" s="38" t="s">
        <v>50</v>
      </c>
      <c r="G152" s="48">
        <f>G153</f>
        <v>359.6</v>
      </c>
      <c r="H152" s="122">
        <f>H153</f>
        <v>359.6</v>
      </c>
      <c r="I152" s="122">
        <f>I153</f>
        <v>104.2</v>
      </c>
      <c r="J152" s="48">
        <f>J153</f>
        <v>28.976640711902114</v>
      </c>
    </row>
    <row r="153" spans="1:10" ht="14.25" customHeight="1">
      <c r="A153" s="42">
        <f t="shared" si="20"/>
        <v>140</v>
      </c>
      <c r="B153" s="50" t="s">
        <v>149</v>
      </c>
      <c r="C153" s="38" t="s">
        <v>121</v>
      </c>
      <c r="D153" s="38" t="s">
        <v>259</v>
      </c>
      <c r="E153" s="38" t="s">
        <v>263</v>
      </c>
      <c r="F153" s="38" t="s">
        <v>150</v>
      </c>
      <c r="G153" s="51">
        <f>359.6</f>
        <v>359.6</v>
      </c>
      <c r="H153" s="51">
        <f>359.6</f>
        <v>359.6</v>
      </c>
      <c r="I153" s="51">
        <v>104.2</v>
      </c>
      <c r="J153" s="51">
        <f>SUM(I153/H153)*100</f>
        <v>28.976640711902114</v>
      </c>
    </row>
    <row r="154" spans="1:10" ht="12.75" customHeight="1">
      <c r="A154" s="42">
        <f t="shared" si="20"/>
        <v>141</v>
      </c>
      <c r="B154" s="57" t="s">
        <v>177</v>
      </c>
      <c r="C154" s="38" t="s">
        <v>121</v>
      </c>
      <c r="D154" s="38" t="s">
        <v>259</v>
      </c>
      <c r="E154" s="38" t="s">
        <v>263</v>
      </c>
      <c r="F154" s="38" t="s">
        <v>178</v>
      </c>
      <c r="G154" s="48">
        <f>SUM(G155)</f>
        <v>1170</v>
      </c>
      <c r="H154" s="122">
        <f>SUM(H155)</f>
        <v>1170</v>
      </c>
      <c r="I154" s="122">
        <v>232.2</v>
      </c>
      <c r="J154" s="48">
        <f>SUM(J155)</f>
        <v>19.846153846153843</v>
      </c>
    </row>
    <row r="155" spans="1:10" ht="30" customHeight="1">
      <c r="A155" s="42">
        <f t="shared" si="20"/>
        <v>142</v>
      </c>
      <c r="B155" s="65" t="s">
        <v>179</v>
      </c>
      <c r="C155" s="38" t="s">
        <v>121</v>
      </c>
      <c r="D155" s="38" t="s">
        <v>259</v>
      </c>
      <c r="E155" s="38" t="s">
        <v>263</v>
      </c>
      <c r="F155" s="38" t="s">
        <v>58</v>
      </c>
      <c r="G155" s="51">
        <v>1170</v>
      </c>
      <c r="H155" s="51">
        <v>1170</v>
      </c>
      <c r="I155" s="51">
        <v>232.2</v>
      </c>
      <c r="J155" s="51">
        <f>SUM(I155/H155)*100</f>
        <v>19.846153846153843</v>
      </c>
    </row>
    <row r="156" spans="1:10" s="55" customFormat="1" ht="39.75" customHeight="1">
      <c r="A156" s="42">
        <f t="shared" si="20"/>
        <v>143</v>
      </c>
      <c r="B156" s="50" t="s">
        <v>337</v>
      </c>
      <c r="C156" s="38" t="s">
        <v>121</v>
      </c>
      <c r="D156" s="38" t="s">
        <v>259</v>
      </c>
      <c r="E156" s="38" t="s">
        <v>335</v>
      </c>
      <c r="F156" s="38"/>
      <c r="G156" s="118">
        <f aca="true" t="shared" si="29" ref="G156:J157">G157</f>
        <v>0</v>
      </c>
      <c r="H156" s="128">
        <f t="shared" si="29"/>
        <v>200</v>
      </c>
      <c r="I156" s="128">
        <f t="shared" si="29"/>
        <v>0</v>
      </c>
      <c r="J156" s="118">
        <f t="shared" si="29"/>
        <v>0</v>
      </c>
    </row>
    <row r="157" spans="1:10" s="55" customFormat="1" ht="13.5" customHeight="1">
      <c r="A157" s="42">
        <f t="shared" si="20"/>
        <v>144</v>
      </c>
      <c r="B157" s="57" t="s">
        <v>177</v>
      </c>
      <c r="C157" s="38" t="s">
        <v>121</v>
      </c>
      <c r="D157" s="38" t="s">
        <v>259</v>
      </c>
      <c r="E157" s="38" t="s">
        <v>335</v>
      </c>
      <c r="F157" s="38" t="s">
        <v>178</v>
      </c>
      <c r="G157" s="48">
        <f t="shared" si="29"/>
        <v>0</v>
      </c>
      <c r="H157" s="122">
        <f t="shared" si="29"/>
        <v>200</v>
      </c>
      <c r="I157" s="122">
        <f t="shared" si="29"/>
        <v>0</v>
      </c>
      <c r="J157" s="48">
        <f t="shared" si="29"/>
        <v>0</v>
      </c>
    </row>
    <row r="158" spans="1:10" s="55" customFormat="1" ht="29.25" customHeight="1">
      <c r="A158" s="42">
        <f t="shared" si="20"/>
        <v>145</v>
      </c>
      <c r="B158" s="65" t="s">
        <v>179</v>
      </c>
      <c r="C158" s="38" t="s">
        <v>121</v>
      </c>
      <c r="D158" s="38" t="s">
        <v>259</v>
      </c>
      <c r="E158" s="38" t="s">
        <v>335</v>
      </c>
      <c r="F158" s="38" t="s">
        <v>58</v>
      </c>
      <c r="G158" s="51">
        <v>0</v>
      </c>
      <c r="H158" s="51">
        <v>200</v>
      </c>
      <c r="I158" s="51">
        <v>0</v>
      </c>
      <c r="J158" s="51">
        <v>0</v>
      </c>
    </row>
    <row r="159" spans="1:10" ht="78" customHeight="1">
      <c r="A159" s="42">
        <f t="shared" si="20"/>
        <v>146</v>
      </c>
      <c r="B159" s="50" t="s">
        <v>264</v>
      </c>
      <c r="C159" s="38" t="s">
        <v>121</v>
      </c>
      <c r="D159" s="38" t="s">
        <v>259</v>
      </c>
      <c r="E159" s="38" t="s">
        <v>265</v>
      </c>
      <c r="F159" s="38"/>
      <c r="G159" s="48">
        <f aca="true" t="shared" si="30" ref="G159:J160">G160</f>
        <v>0</v>
      </c>
      <c r="H159" s="122">
        <f t="shared" si="30"/>
        <v>1905</v>
      </c>
      <c r="I159" s="122">
        <f t="shared" si="30"/>
        <v>0</v>
      </c>
      <c r="J159" s="48">
        <f t="shared" si="30"/>
        <v>0</v>
      </c>
    </row>
    <row r="160" spans="1:10" ht="13.5" customHeight="1">
      <c r="A160" s="42">
        <f t="shared" si="20"/>
        <v>147</v>
      </c>
      <c r="B160" s="57" t="s">
        <v>177</v>
      </c>
      <c r="C160" s="38" t="s">
        <v>121</v>
      </c>
      <c r="D160" s="38" t="s">
        <v>259</v>
      </c>
      <c r="E160" s="38" t="s">
        <v>265</v>
      </c>
      <c r="F160" s="38" t="s">
        <v>178</v>
      </c>
      <c r="G160" s="48">
        <f t="shared" si="30"/>
        <v>0</v>
      </c>
      <c r="H160" s="122">
        <f t="shared" si="30"/>
        <v>1905</v>
      </c>
      <c r="I160" s="122">
        <f t="shared" si="30"/>
        <v>0</v>
      </c>
      <c r="J160" s="48">
        <f t="shared" si="30"/>
        <v>0</v>
      </c>
    </row>
    <row r="161" spans="1:10" ht="29.25" customHeight="1">
      <c r="A161" s="42">
        <f t="shared" si="20"/>
        <v>148</v>
      </c>
      <c r="B161" s="65" t="s">
        <v>179</v>
      </c>
      <c r="C161" s="38" t="s">
        <v>121</v>
      </c>
      <c r="D161" s="38" t="s">
        <v>259</v>
      </c>
      <c r="E161" s="38" t="s">
        <v>265</v>
      </c>
      <c r="F161" s="38" t="s">
        <v>58</v>
      </c>
      <c r="G161" s="51">
        <v>0</v>
      </c>
      <c r="H161" s="51">
        <v>1905</v>
      </c>
      <c r="I161" s="51">
        <v>0</v>
      </c>
      <c r="J161" s="51">
        <v>0</v>
      </c>
    </row>
    <row r="162" spans="1:10" ht="12.75">
      <c r="A162" s="42">
        <f t="shared" si="20"/>
        <v>149</v>
      </c>
      <c r="B162" s="43" t="s">
        <v>266</v>
      </c>
      <c r="C162" s="44" t="s">
        <v>121</v>
      </c>
      <c r="D162" s="46" t="s">
        <v>267</v>
      </c>
      <c r="E162" s="44"/>
      <c r="F162" s="44"/>
      <c r="G162" s="45">
        <f aca="true" t="shared" si="31" ref="G162:J167">G163</f>
        <v>119.3</v>
      </c>
      <c r="H162" s="121">
        <f t="shared" si="31"/>
        <v>119.3</v>
      </c>
      <c r="I162" s="121">
        <f t="shared" si="31"/>
        <v>119.3</v>
      </c>
      <c r="J162" s="45">
        <f t="shared" si="31"/>
        <v>100</v>
      </c>
    </row>
    <row r="163" spans="1:10" ht="12.75" customHeight="1">
      <c r="A163" s="42">
        <f t="shared" si="20"/>
        <v>150</v>
      </c>
      <c r="B163" s="43" t="s">
        <v>268</v>
      </c>
      <c r="C163" s="38" t="s">
        <v>121</v>
      </c>
      <c r="D163" s="44" t="s">
        <v>269</v>
      </c>
      <c r="E163" s="38"/>
      <c r="F163" s="38"/>
      <c r="G163" s="45">
        <f t="shared" si="31"/>
        <v>119.3</v>
      </c>
      <c r="H163" s="121">
        <f t="shared" si="31"/>
        <v>119.3</v>
      </c>
      <c r="I163" s="121">
        <f t="shared" si="31"/>
        <v>119.3</v>
      </c>
      <c r="J163" s="45">
        <f t="shared" si="31"/>
        <v>100</v>
      </c>
    </row>
    <row r="164" spans="1:10" ht="13.5" customHeight="1">
      <c r="A164" s="42">
        <f t="shared" si="20"/>
        <v>151</v>
      </c>
      <c r="B164" s="50" t="s">
        <v>270</v>
      </c>
      <c r="C164" s="38" t="s">
        <v>121</v>
      </c>
      <c r="D164" s="38" t="s">
        <v>269</v>
      </c>
      <c r="E164" s="38" t="s">
        <v>271</v>
      </c>
      <c r="F164" s="38"/>
      <c r="G164" s="48">
        <f t="shared" si="31"/>
        <v>119.3</v>
      </c>
      <c r="H164" s="122">
        <f t="shared" si="31"/>
        <v>119.3</v>
      </c>
      <c r="I164" s="122">
        <f t="shared" si="31"/>
        <v>119.3</v>
      </c>
      <c r="J164" s="48">
        <f t="shared" si="31"/>
        <v>100</v>
      </c>
    </row>
    <row r="165" spans="1:10" ht="12.75">
      <c r="A165" s="42">
        <f t="shared" si="20"/>
        <v>152</v>
      </c>
      <c r="B165" s="84" t="s">
        <v>272</v>
      </c>
      <c r="C165" s="38" t="s">
        <v>121</v>
      </c>
      <c r="D165" s="38" t="s">
        <v>269</v>
      </c>
      <c r="E165" s="38" t="s">
        <v>273</v>
      </c>
      <c r="F165" s="38"/>
      <c r="G165" s="48">
        <f t="shared" si="31"/>
        <v>119.3</v>
      </c>
      <c r="H165" s="122">
        <f t="shared" si="31"/>
        <v>119.3</v>
      </c>
      <c r="I165" s="122">
        <f t="shared" si="31"/>
        <v>119.3</v>
      </c>
      <c r="J165" s="48">
        <f t="shared" si="31"/>
        <v>100</v>
      </c>
    </row>
    <row r="166" spans="1:10" ht="39.75" customHeight="1">
      <c r="A166" s="42">
        <f t="shared" si="20"/>
        <v>153</v>
      </c>
      <c r="B166" s="87" t="s">
        <v>274</v>
      </c>
      <c r="C166" s="88" t="s">
        <v>121</v>
      </c>
      <c r="D166" s="88" t="s">
        <v>269</v>
      </c>
      <c r="E166" s="88" t="s">
        <v>275</v>
      </c>
      <c r="F166" s="88"/>
      <c r="G166" s="48">
        <f t="shared" si="31"/>
        <v>119.3</v>
      </c>
      <c r="H166" s="122">
        <f t="shared" si="31"/>
        <v>119.3</v>
      </c>
      <c r="I166" s="122">
        <f t="shared" si="31"/>
        <v>119.3</v>
      </c>
      <c r="J166" s="48">
        <f t="shared" si="31"/>
        <v>100</v>
      </c>
    </row>
    <row r="167" spans="1:10" ht="15.75" customHeight="1">
      <c r="A167" s="42">
        <f t="shared" si="20"/>
        <v>154</v>
      </c>
      <c r="B167" s="89" t="s">
        <v>203</v>
      </c>
      <c r="C167" s="88" t="s">
        <v>121</v>
      </c>
      <c r="D167" s="88" t="s">
        <v>269</v>
      </c>
      <c r="E167" s="88" t="s">
        <v>275</v>
      </c>
      <c r="F167" s="88" t="s">
        <v>204</v>
      </c>
      <c r="G167" s="48">
        <f t="shared" si="31"/>
        <v>119.3</v>
      </c>
      <c r="H167" s="122">
        <f t="shared" si="31"/>
        <v>119.3</v>
      </c>
      <c r="I167" s="122">
        <f t="shared" si="31"/>
        <v>119.3</v>
      </c>
      <c r="J167" s="48">
        <f t="shared" si="31"/>
        <v>100</v>
      </c>
    </row>
    <row r="168" spans="1:10" ht="12.75" customHeight="1">
      <c r="A168" s="42">
        <f t="shared" si="20"/>
        <v>155</v>
      </c>
      <c r="B168" s="89" t="s">
        <v>31</v>
      </c>
      <c r="C168" s="88" t="s">
        <v>121</v>
      </c>
      <c r="D168" s="88" t="s">
        <v>269</v>
      </c>
      <c r="E168" s="88" t="s">
        <v>275</v>
      </c>
      <c r="F168" s="88" t="s">
        <v>205</v>
      </c>
      <c r="G168" s="51">
        <v>119.3</v>
      </c>
      <c r="H168" s="51">
        <v>119.3</v>
      </c>
      <c r="I168" s="51">
        <v>119.3</v>
      </c>
      <c r="J168" s="51">
        <f>SUM(I168/H168)*100</f>
        <v>100</v>
      </c>
    </row>
    <row r="169" spans="1:10" ht="12.75">
      <c r="A169" s="42">
        <f t="shared" si="20"/>
        <v>156</v>
      </c>
      <c r="B169" s="66" t="s">
        <v>276</v>
      </c>
      <c r="C169" s="44" t="s">
        <v>121</v>
      </c>
      <c r="D169" s="46" t="s">
        <v>277</v>
      </c>
      <c r="E169" s="44"/>
      <c r="F169" s="44"/>
      <c r="G169" s="45">
        <f aca="true" t="shared" si="32" ref="G169:J171">G170</f>
        <v>53</v>
      </c>
      <c r="H169" s="121">
        <f t="shared" si="32"/>
        <v>53</v>
      </c>
      <c r="I169" s="121">
        <f t="shared" si="32"/>
        <v>16.1</v>
      </c>
      <c r="J169" s="45">
        <f t="shared" si="32"/>
        <v>30.377358490566042</v>
      </c>
    </row>
    <row r="170" spans="1:10" ht="12.75" customHeight="1">
      <c r="A170" s="42">
        <f t="shared" si="20"/>
        <v>157</v>
      </c>
      <c r="B170" s="90" t="s">
        <v>278</v>
      </c>
      <c r="C170" s="38" t="s">
        <v>121</v>
      </c>
      <c r="D170" s="44" t="s">
        <v>279</v>
      </c>
      <c r="E170" s="38"/>
      <c r="F170" s="38"/>
      <c r="G170" s="45">
        <f t="shared" si="32"/>
        <v>53</v>
      </c>
      <c r="H170" s="121">
        <f t="shared" si="32"/>
        <v>53</v>
      </c>
      <c r="I170" s="121">
        <f t="shared" si="32"/>
        <v>16.1</v>
      </c>
      <c r="J170" s="45">
        <f t="shared" si="32"/>
        <v>30.377358490566042</v>
      </c>
    </row>
    <row r="171" spans="1:10" ht="24" customHeight="1">
      <c r="A171" s="42">
        <f t="shared" si="20"/>
        <v>158</v>
      </c>
      <c r="B171" s="67" t="s">
        <v>187</v>
      </c>
      <c r="C171" s="38" t="s">
        <v>121</v>
      </c>
      <c r="D171" s="38" t="s">
        <v>279</v>
      </c>
      <c r="E171" s="38" t="s">
        <v>188</v>
      </c>
      <c r="F171" s="38"/>
      <c r="G171" s="48">
        <f t="shared" si="32"/>
        <v>53</v>
      </c>
      <c r="H171" s="122">
        <f t="shared" si="32"/>
        <v>53</v>
      </c>
      <c r="I171" s="122">
        <f t="shared" si="32"/>
        <v>16.1</v>
      </c>
      <c r="J171" s="48">
        <f t="shared" si="32"/>
        <v>30.377358490566042</v>
      </c>
    </row>
    <row r="172" spans="1:10" ht="38.25">
      <c r="A172" s="42">
        <f t="shared" si="20"/>
        <v>159</v>
      </c>
      <c r="B172" s="69" t="s">
        <v>189</v>
      </c>
      <c r="C172" s="38" t="s">
        <v>121</v>
      </c>
      <c r="D172" s="38" t="s">
        <v>279</v>
      </c>
      <c r="E172" s="38" t="s">
        <v>190</v>
      </c>
      <c r="F172" s="38"/>
      <c r="G172" s="48">
        <f>G173+G178</f>
        <v>53</v>
      </c>
      <c r="H172" s="122">
        <f>H173+H178</f>
        <v>53</v>
      </c>
      <c r="I172" s="122">
        <f>I173+I178</f>
        <v>16.1</v>
      </c>
      <c r="J172" s="48">
        <f>J173+J178</f>
        <v>30.377358490566042</v>
      </c>
    </row>
    <row r="173" spans="1:10" ht="42" customHeight="1">
      <c r="A173" s="42">
        <f t="shared" si="20"/>
        <v>160</v>
      </c>
      <c r="B173" s="50" t="s">
        <v>280</v>
      </c>
      <c r="C173" s="38" t="s">
        <v>121</v>
      </c>
      <c r="D173" s="38" t="s">
        <v>279</v>
      </c>
      <c r="E173" s="38" t="s">
        <v>281</v>
      </c>
      <c r="F173" s="38"/>
      <c r="G173" s="48">
        <f aca="true" t="shared" si="33" ref="G173:J174">SUM(G174)</f>
        <v>53</v>
      </c>
      <c r="H173" s="122">
        <f t="shared" si="33"/>
        <v>53</v>
      </c>
      <c r="I173" s="122">
        <f t="shared" si="33"/>
        <v>16.1</v>
      </c>
      <c r="J173" s="48">
        <f t="shared" si="33"/>
        <v>30.377358490566042</v>
      </c>
    </row>
    <row r="174" spans="1:10" ht="15" customHeight="1">
      <c r="A174" s="42">
        <f>SUM(A173)+1</f>
        <v>161</v>
      </c>
      <c r="B174" s="70" t="s">
        <v>282</v>
      </c>
      <c r="C174" s="60" t="s">
        <v>121</v>
      </c>
      <c r="D174" s="71" t="s">
        <v>279</v>
      </c>
      <c r="E174" s="38" t="s">
        <v>281</v>
      </c>
      <c r="F174" s="60" t="s">
        <v>283</v>
      </c>
      <c r="G174" s="48">
        <f t="shared" si="33"/>
        <v>53</v>
      </c>
      <c r="H174" s="122">
        <f t="shared" si="33"/>
        <v>53</v>
      </c>
      <c r="I174" s="122">
        <f t="shared" si="33"/>
        <v>16.1</v>
      </c>
      <c r="J174" s="48">
        <f t="shared" si="33"/>
        <v>30.377358490566042</v>
      </c>
    </row>
    <row r="175" spans="1:10" ht="13.5" customHeight="1">
      <c r="A175" s="42">
        <f t="shared" si="20"/>
        <v>162</v>
      </c>
      <c r="B175" s="70" t="s">
        <v>284</v>
      </c>
      <c r="C175" s="60" t="s">
        <v>121</v>
      </c>
      <c r="D175" s="71" t="s">
        <v>279</v>
      </c>
      <c r="E175" s="38" t="s">
        <v>281</v>
      </c>
      <c r="F175" s="60" t="s">
        <v>285</v>
      </c>
      <c r="G175" s="51">
        <v>53</v>
      </c>
      <c r="H175" s="51">
        <v>53</v>
      </c>
      <c r="I175" s="51">
        <v>16.1</v>
      </c>
      <c r="J175" s="51">
        <f>SUM(I175/H175)*100</f>
        <v>30.377358490566042</v>
      </c>
    </row>
    <row r="176" spans="1:11" ht="15.75" customHeight="1">
      <c r="A176" s="42">
        <f t="shared" si="20"/>
        <v>163</v>
      </c>
      <c r="B176" s="50" t="s">
        <v>286</v>
      </c>
      <c r="C176" s="50"/>
      <c r="D176" s="91"/>
      <c r="E176" s="91"/>
      <c r="F176" s="91"/>
      <c r="G176" s="92">
        <f>G11+G41+G50+G81+G106+G119+G162+G169</f>
        <v>7589.2</v>
      </c>
      <c r="H176" s="92">
        <f>H11+H41+H50+H81+H106+H119+H162+H169</f>
        <v>12123.2</v>
      </c>
      <c r="I176" s="92">
        <f>I11+I41+I50+I81+I106+I119+I162+I169</f>
        <v>4025.8</v>
      </c>
      <c r="J176" s="92">
        <f>SUM(I176/H176)*100</f>
        <v>33.20740398574634</v>
      </c>
      <c r="K176" s="93"/>
    </row>
    <row r="177" spans="1:10" ht="15.75">
      <c r="A177" s="94"/>
      <c r="B177" s="95"/>
      <c r="C177" s="95"/>
      <c r="D177" s="96"/>
      <c r="E177" s="96"/>
      <c r="F177" s="96"/>
      <c r="G177" s="15"/>
      <c r="H177" s="129"/>
      <c r="I177" s="129"/>
      <c r="J177" s="15"/>
    </row>
    <row r="178" spans="1:10" ht="15.75">
      <c r="A178" s="94"/>
      <c r="B178" s="95"/>
      <c r="C178" s="95"/>
      <c r="D178" s="96"/>
      <c r="E178" s="96"/>
      <c r="F178" s="96"/>
      <c r="G178" s="15"/>
      <c r="H178" s="129"/>
      <c r="I178" s="129"/>
      <c r="J178" s="15"/>
    </row>
    <row r="179" spans="1:10" ht="15.75">
      <c r="A179" s="94"/>
      <c r="B179" s="95"/>
      <c r="C179" s="95"/>
      <c r="D179" s="96"/>
      <c r="E179" s="96"/>
      <c r="F179" s="96"/>
      <c r="G179" s="15"/>
      <c r="H179" s="129"/>
      <c r="I179" s="129"/>
      <c r="J179" s="15"/>
    </row>
    <row r="180" spans="1:10" ht="15.75">
      <c r="A180" s="94"/>
      <c r="B180" s="95"/>
      <c r="C180" s="95"/>
      <c r="D180" s="96"/>
      <c r="E180" s="96"/>
      <c r="F180" s="96"/>
      <c r="G180" s="15"/>
      <c r="H180" s="129"/>
      <c r="I180" s="129"/>
      <c r="J180" s="15"/>
    </row>
    <row r="181" spans="1:10" ht="15.75">
      <c r="A181" s="94"/>
      <c r="B181" s="95"/>
      <c r="C181" s="95"/>
      <c r="D181" s="96"/>
      <c r="E181" s="96"/>
      <c r="F181" s="96"/>
      <c r="G181" s="15"/>
      <c r="H181" s="129"/>
      <c r="I181" s="129"/>
      <c r="J181" s="15"/>
    </row>
    <row r="182" ht="12.75">
      <c r="A182" s="97"/>
    </row>
    <row r="183" ht="12.75">
      <c r="A183" s="97"/>
    </row>
    <row r="184" ht="12.75">
      <c r="A184" s="97"/>
    </row>
    <row r="185" ht="12.75">
      <c r="A185" s="97"/>
    </row>
    <row r="186" spans="1:6" ht="12.75">
      <c r="A186" s="97"/>
      <c r="B186" s="31"/>
      <c r="C186" s="31"/>
      <c r="D186" s="31"/>
      <c r="E186" s="31"/>
      <c r="F186" s="31"/>
    </row>
    <row r="187" spans="1:6" ht="12.75">
      <c r="A187" s="97"/>
      <c r="B187" s="31"/>
      <c r="C187" s="31"/>
      <c r="D187" s="31"/>
      <c r="E187" s="31"/>
      <c r="F187" s="31"/>
    </row>
    <row r="188" spans="1:6" ht="12.75">
      <c r="A188" s="97"/>
      <c r="B188" s="31"/>
      <c r="C188" s="31"/>
      <c r="D188" s="31"/>
      <c r="E188" s="31"/>
      <c r="F188" s="31"/>
    </row>
    <row r="189" spans="1:6" ht="12.75">
      <c r="A189" s="97"/>
      <c r="B189" s="31"/>
      <c r="C189" s="31"/>
      <c r="D189" s="31"/>
      <c r="E189" s="31"/>
      <c r="F189" s="31"/>
    </row>
    <row r="190" spans="1:6" ht="12.75">
      <c r="A190" s="97"/>
      <c r="B190" s="31"/>
      <c r="C190" s="31"/>
      <c r="D190" s="31"/>
      <c r="E190" s="31"/>
      <c r="F190" s="31"/>
    </row>
    <row r="191" spans="1:6" ht="12.75">
      <c r="A191" s="97"/>
      <c r="B191" s="31"/>
      <c r="C191" s="31"/>
      <c r="D191" s="31"/>
      <c r="E191" s="31"/>
      <c r="F191" s="31"/>
    </row>
    <row r="192" spans="1:6" ht="12.75">
      <c r="A192" s="97"/>
      <c r="B192" s="31"/>
      <c r="C192" s="31"/>
      <c r="D192" s="31"/>
      <c r="E192" s="31"/>
      <c r="F192" s="31"/>
    </row>
    <row r="193" spans="1:6" ht="12.75">
      <c r="A193" s="97"/>
      <c r="B193" s="31"/>
      <c r="C193" s="31"/>
      <c r="D193" s="31"/>
      <c r="E193" s="31"/>
      <c r="F193" s="31"/>
    </row>
    <row r="194" spans="1:6" ht="12.75">
      <c r="A194" s="97"/>
      <c r="B194" s="31"/>
      <c r="C194" s="31"/>
      <c r="D194" s="31"/>
      <c r="E194" s="31"/>
      <c r="F194" s="31"/>
    </row>
    <row r="195" spans="1:6" ht="12.75">
      <c r="A195" s="97"/>
      <c r="B195" s="31"/>
      <c r="C195" s="31"/>
      <c r="D195" s="31"/>
      <c r="E195" s="31"/>
      <c r="F195" s="31"/>
    </row>
    <row r="196" spans="1:6" ht="12.75">
      <c r="A196" s="97"/>
      <c r="B196" s="31"/>
      <c r="C196" s="31"/>
      <c r="D196" s="31"/>
      <c r="E196" s="31"/>
      <c r="F196" s="31"/>
    </row>
    <row r="197" spans="1:6" ht="12.75">
      <c r="A197" s="97"/>
      <c r="B197" s="31"/>
      <c r="C197" s="31"/>
      <c r="D197" s="31"/>
      <c r="E197" s="31"/>
      <c r="F197" s="31"/>
    </row>
    <row r="198" spans="1:6" ht="12.75">
      <c r="A198" s="97"/>
      <c r="B198" s="31"/>
      <c r="C198" s="31"/>
      <c r="D198" s="31"/>
      <c r="E198" s="31"/>
      <c r="F198" s="31"/>
    </row>
    <row r="199" spans="1:6" ht="12.75">
      <c r="A199" s="97"/>
      <c r="B199" s="31"/>
      <c r="C199" s="31"/>
      <c r="D199" s="31"/>
      <c r="E199" s="31"/>
      <c r="F199" s="31"/>
    </row>
    <row r="200" spans="1:6" ht="12.75">
      <c r="A200" s="97"/>
      <c r="B200" s="31"/>
      <c r="C200" s="31"/>
      <c r="D200" s="31"/>
      <c r="E200" s="31"/>
      <c r="F200" s="31"/>
    </row>
    <row r="201" spans="1:6" ht="12.75">
      <c r="A201" s="97"/>
      <c r="B201" s="31"/>
      <c r="C201" s="31"/>
      <c r="D201" s="31"/>
      <c r="E201" s="31"/>
      <c r="F201" s="31"/>
    </row>
    <row r="202" spans="1:6" ht="12.75">
      <c r="A202" s="97"/>
      <c r="B202" s="31"/>
      <c r="C202" s="31"/>
      <c r="D202" s="31"/>
      <c r="E202" s="31"/>
      <c r="F202" s="31"/>
    </row>
    <row r="203" spans="1:6" ht="12.75">
      <c r="A203" s="97"/>
      <c r="B203" s="31"/>
      <c r="C203" s="31"/>
      <c r="D203" s="31"/>
      <c r="E203" s="31"/>
      <c r="F203" s="31"/>
    </row>
    <row r="204" spans="1:6" ht="12.75">
      <c r="A204" s="97"/>
      <c r="B204" s="31"/>
      <c r="C204" s="31"/>
      <c r="D204" s="31"/>
      <c r="E204" s="31"/>
      <c r="F204" s="31"/>
    </row>
    <row r="205" spans="1:6" ht="12.75">
      <c r="A205" s="97"/>
      <c r="B205" s="31"/>
      <c r="C205" s="31"/>
      <c r="D205" s="31"/>
      <c r="E205" s="31"/>
      <c r="F205" s="31"/>
    </row>
    <row r="206" spans="1:6" ht="12.75">
      <c r="A206" s="97"/>
      <c r="B206" s="31"/>
      <c r="C206" s="31"/>
      <c r="D206" s="31"/>
      <c r="E206" s="31"/>
      <c r="F206" s="31"/>
    </row>
    <row r="207" spans="1:6" ht="12.75">
      <c r="A207" s="97"/>
      <c r="B207" s="31"/>
      <c r="C207" s="31"/>
      <c r="D207" s="31"/>
      <c r="E207" s="31"/>
      <c r="F207" s="31"/>
    </row>
    <row r="208" spans="1:6" ht="12.75">
      <c r="A208" s="97"/>
      <c r="B208" s="31"/>
      <c r="C208" s="31"/>
      <c r="D208" s="31"/>
      <c r="E208" s="31"/>
      <c r="F208" s="31"/>
    </row>
    <row r="209" spans="1:6" ht="12.75">
      <c r="A209" s="97"/>
      <c r="B209" s="31"/>
      <c r="C209" s="31"/>
      <c r="D209" s="31"/>
      <c r="E209" s="31"/>
      <c r="F209" s="31"/>
    </row>
    <row r="210" spans="1:6" ht="12.75">
      <c r="A210" s="97"/>
      <c r="B210" s="31"/>
      <c r="C210" s="31"/>
      <c r="D210" s="31"/>
      <c r="E210" s="31"/>
      <c r="F210" s="31"/>
    </row>
    <row r="211" spans="1:6" ht="12.75">
      <c r="A211" s="97"/>
      <c r="B211" s="31"/>
      <c r="C211" s="31"/>
      <c r="D211" s="31"/>
      <c r="E211" s="31"/>
      <c r="F211" s="31"/>
    </row>
    <row r="212" spans="1:6" ht="12.75">
      <c r="A212" s="97"/>
      <c r="B212" s="31"/>
      <c r="C212" s="31"/>
      <c r="D212" s="31"/>
      <c r="E212" s="31"/>
      <c r="F212" s="31"/>
    </row>
    <row r="213" spans="1:6" ht="12.75">
      <c r="A213" s="97"/>
      <c r="B213" s="31"/>
      <c r="C213" s="31"/>
      <c r="D213" s="31"/>
      <c r="E213" s="31"/>
      <c r="F213" s="31"/>
    </row>
    <row r="214" spans="1:6" ht="12.75">
      <c r="A214" s="97"/>
      <c r="B214" s="31"/>
      <c r="C214" s="31"/>
      <c r="D214" s="31"/>
      <c r="E214" s="31"/>
      <c r="F214" s="31"/>
    </row>
    <row r="215" spans="1:6" ht="12.75">
      <c r="A215" s="97"/>
      <c r="B215" s="31"/>
      <c r="C215" s="31"/>
      <c r="D215" s="31"/>
      <c r="E215" s="31"/>
      <c r="F215" s="31"/>
    </row>
  </sheetData>
  <sheetProtection/>
  <mergeCells count="7">
    <mergeCell ref="A49:J49"/>
    <mergeCell ref="A1:J1"/>
    <mergeCell ref="A2:J2"/>
    <mergeCell ref="A3:J3"/>
    <mergeCell ref="A4:J4"/>
    <mergeCell ref="A5:J5"/>
    <mergeCell ref="A6:J6"/>
  </mergeCells>
  <printOptions/>
  <pageMargins left="0.1968503937007874" right="0.1968503937007874" top="0.5905511811023623" bottom="0.1968503937007874" header="0.5118110236220472" footer="0.35433070866141736"/>
  <pageSetup firstPageNumber="68" useFirstPageNumber="1" fitToHeight="9" fitToWidth="1" horizontalDpi="600" verticalDpi="600" orientation="landscape" paperSize="9" scale="88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8"/>
  <sheetViews>
    <sheetView view="pageBreakPreview" zoomScaleNormal="75" zoomScaleSheetLayoutView="100" workbookViewId="0" topLeftCell="A1">
      <selection activeCell="F7" sqref="F7"/>
    </sheetView>
  </sheetViews>
  <sheetFormatPr defaultColWidth="9.00390625" defaultRowHeight="12.75"/>
  <cols>
    <col min="1" max="1" width="6.375" style="114" customWidth="1"/>
    <col min="2" max="2" width="32.00390625" style="115" customWidth="1"/>
    <col min="3" max="3" width="51.875" style="116" customWidth="1"/>
    <col min="4" max="4" width="12.25390625" style="116" customWidth="1"/>
    <col min="5" max="5" width="16.125" style="116" customWidth="1"/>
    <col min="6" max="6" width="14.375" style="116" customWidth="1"/>
    <col min="7" max="16384" width="9.125" style="116" customWidth="1"/>
  </cols>
  <sheetData>
    <row r="1" spans="1:6" s="101" customFormat="1" ht="19.5" customHeight="1">
      <c r="A1" s="100"/>
      <c r="B1" s="100"/>
      <c r="C1" s="100"/>
      <c r="D1" s="100"/>
      <c r="E1" s="151" t="s">
        <v>287</v>
      </c>
      <c r="F1" s="151"/>
    </row>
    <row r="2" spans="1:6" s="101" customFormat="1" ht="19.5" customHeight="1">
      <c r="A2" s="100"/>
      <c r="B2" s="100"/>
      <c r="C2" s="100"/>
      <c r="D2" s="151" t="s">
        <v>117</v>
      </c>
      <c r="E2" s="151"/>
      <c r="F2" s="151"/>
    </row>
    <row r="3" spans="1:6" s="101" customFormat="1" ht="19.5" customHeight="1">
      <c r="A3" s="100"/>
      <c r="B3" s="100"/>
      <c r="C3" s="100"/>
      <c r="D3" s="151" t="s">
        <v>118</v>
      </c>
      <c r="E3" s="151"/>
      <c r="F3" s="151"/>
    </row>
    <row r="4" spans="1:6" s="101" customFormat="1" ht="19.5" customHeight="1">
      <c r="A4" s="100"/>
      <c r="B4" s="100"/>
      <c r="C4" s="100"/>
      <c r="D4" s="151" t="s">
        <v>340</v>
      </c>
      <c r="E4" s="151"/>
      <c r="F4" s="151"/>
    </row>
    <row r="5" spans="1:6" s="101" customFormat="1" ht="31.5" customHeight="1">
      <c r="A5" s="152" t="s">
        <v>288</v>
      </c>
      <c r="B5" s="152"/>
      <c r="C5" s="152"/>
      <c r="D5" s="152"/>
      <c r="E5" s="152"/>
      <c r="F5" s="152"/>
    </row>
    <row r="6" spans="1:6" s="101" customFormat="1" ht="15.75">
      <c r="A6" s="102"/>
      <c r="B6" s="103"/>
      <c r="C6" s="103"/>
      <c r="D6" s="103"/>
      <c r="E6" s="103"/>
      <c r="F6" s="104" t="s">
        <v>4</v>
      </c>
    </row>
    <row r="7" spans="1:6" s="109" customFormat="1" ht="107.25" customHeight="1">
      <c r="A7" s="105" t="s">
        <v>1</v>
      </c>
      <c r="B7" s="106" t="s">
        <v>289</v>
      </c>
      <c r="C7" s="107" t="s">
        <v>290</v>
      </c>
      <c r="D7" s="108" t="s">
        <v>291</v>
      </c>
      <c r="E7" s="108" t="s">
        <v>292</v>
      </c>
      <c r="F7" s="108" t="s">
        <v>339</v>
      </c>
    </row>
    <row r="8" spans="1:6" s="101" customFormat="1" ht="15.75">
      <c r="A8" s="110"/>
      <c r="B8" s="111" t="s">
        <v>14</v>
      </c>
      <c r="C8" s="111" t="s">
        <v>29</v>
      </c>
      <c r="D8" s="111" t="s">
        <v>33</v>
      </c>
      <c r="E8" s="111" t="s">
        <v>34</v>
      </c>
      <c r="F8" s="111" t="s">
        <v>35</v>
      </c>
    </row>
    <row r="9" spans="1:6" s="113" customFormat="1" ht="31.5" customHeight="1">
      <c r="A9" s="10" t="s">
        <v>14</v>
      </c>
      <c r="B9" s="10" t="s">
        <v>293</v>
      </c>
      <c r="C9" s="11" t="s">
        <v>294</v>
      </c>
      <c r="D9" s="112">
        <f>D10+D14</f>
        <v>0</v>
      </c>
      <c r="E9" s="112">
        <f>E10+E14</f>
        <v>412.7000000000007</v>
      </c>
      <c r="F9" s="112">
        <f>F10+F14</f>
        <v>-1203.6999999999998</v>
      </c>
    </row>
    <row r="10" spans="1:6" s="113" customFormat="1" ht="31.5" customHeight="1">
      <c r="A10" s="10" t="s">
        <v>29</v>
      </c>
      <c r="B10" s="10" t="s">
        <v>295</v>
      </c>
      <c r="C10" s="11" t="s">
        <v>296</v>
      </c>
      <c r="D10" s="112">
        <f aca="true" t="shared" si="0" ref="D10:F12">D11</f>
        <v>-7589.2</v>
      </c>
      <c r="E10" s="112">
        <f t="shared" si="0"/>
        <v>-11710.5</v>
      </c>
      <c r="F10" s="112">
        <f t="shared" si="0"/>
        <v>-5229.5</v>
      </c>
    </row>
    <row r="11" spans="1:6" s="113" customFormat="1" ht="31.5" customHeight="1">
      <c r="A11" s="10" t="s">
        <v>33</v>
      </c>
      <c r="B11" s="10" t="s">
        <v>297</v>
      </c>
      <c r="C11" s="11" t="s">
        <v>298</v>
      </c>
      <c r="D11" s="112">
        <f t="shared" si="0"/>
        <v>-7589.2</v>
      </c>
      <c r="E11" s="112">
        <f t="shared" si="0"/>
        <v>-11710.5</v>
      </c>
      <c r="F11" s="112">
        <f t="shared" si="0"/>
        <v>-5229.5</v>
      </c>
    </row>
    <row r="12" spans="1:6" s="113" customFormat="1" ht="31.5" customHeight="1">
      <c r="A12" s="10" t="s">
        <v>34</v>
      </c>
      <c r="B12" s="10" t="s">
        <v>299</v>
      </c>
      <c r="C12" s="11" t="s">
        <v>300</v>
      </c>
      <c r="D12" s="112">
        <f t="shared" si="0"/>
        <v>-7589.2</v>
      </c>
      <c r="E12" s="112">
        <f t="shared" si="0"/>
        <v>-11710.5</v>
      </c>
      <c r="F12" s="112">
        <f t="shared" si="0"/>
        <v>-5229.5</v>
      </c>
    </row>
    <row r="13" spans="1:6" s="113" customFormat="1" ht="31.5" customHeight="1">
      <c r="A13" s="10" t="s">
        <v>35</v>
      </c>
      <c r="B13" s="10" t="s">
        <v>301</v>
      </c>
      <c r="C13" s="11" t="s">
        <v>302</v>
      </c>
      <c r="D13" s="112">
        <v>-7589.2</v>
      </c>
      <c r="E13" s="112">
        <v>-11710.5</v>
      </c>
      <c r="F13" s="112">
        <v>-5229.5</v>
      </c>
    </row>
    <row r="14" spans="1:6" s="113" customFormat="1" ht="31.5" customHeight="1">
      <c r="A14" s="10" t="s">
        <v>36</v>
      </c>
      <c r="B14" s="10" t="s">
        <v>303</v>
      </c>
      <c r="C14" s="11" t="s">
        <v>304</v>
      </c>
      <c r="D14" s="112">
        <f>D15</f>
        <v>7589.2</v>
      </c>
      <c r="E14" s="112">
        <f>E15</f>
        <v>12123.2</v>
      </c>
      <c r="F14" s="112">
        <f>F15</f>
        <v>4025.8</v>
      </c>
    </row>
    <row r="15" spans="1:6" s="113" customFormat="1" ht="31.5" customHeight="1">
      <c r="A15" s="10" t="s">
        <v>37</v>
      </c>
      <c r="B15" s="10" t="s">
        <v>305</v>
      </c>
      <c r="C15" s="11" t="s">
        <v>306</v>
      </c>
      <c r="D15" s="112">
        <f aca="true" t="shared" si="1" ref="D15:F16">D16</f>
        <v>7589.2</v>
      </c>
      <c r="E15" s="112">
        <f t="shared" si="1"/>
        <v>12123.2</v>
      </c>
      <c r="F15" s="112">
        <f t="shared" si="1"/>
        <v>4025.8</v>
      </c>
    </row>
    <row r="16" spans="1:6" s="113" customFormat="1" ht="31.5" customHeight="1">
      <c r="A16" s="10" t="s">
        <v>13</v>
      </c>
      <c r="B16" s="10" t="s">
        <v>307</v>
      </c>
      <c r="C16" s="11" t="s">
        <v>308</v>
      </c>
      <c r="D16" s="112">
        <f t="shared" si="1"/>
        <v>7589.2</v>
      </c>
      <c r="E16" s="112">
        <f t="shared" si="1"/>
        <v>12123.2</v>
      </c>
      <c r="F16" s="112">
        <f t="shared" si="1"/>
        <v>4025.8</v>
      </c>
    </row>
    <row r="17" spans="1:6" s="113" customFormat="1" ht="31.5" customHeight="1">
      <c r="A17" s="10" t="s">
        <v>39</v>
      </c>
      <c r="B17" s="10" t="s">
        <v>309</v>
      </c>
      <c r="C17" s="11" t="s">
        <v>310</v>
      </c>
      <c r="D17" s="112">
        <v>7589.2</v>
      </c>
      <c r="E17" s="112">
        <v>12123.2</v>
      </c>
      <c r="F17" s="112">
        <v>4025.8</v>
      </c>
    </row>
    <row r="18" spans="1:6" s="113" customFormat="1" ht="25.5" customHeight="1">
      <c r="A18" s="153" t="s">
        <v>311</v>
      </c>
      <c r="B18" s="153"/>
      <c r="C18" s="153"/>
      <c r="D18" s="112">
        <f>D13+D17</f>
        <v>0</v>
      </c>
      <c r="E18" s="112">
        <f>E13+E17</f>
        <v>412.7000000000007</v>
      </c>
      <c r="F18" s="112">
        <f>F13+F17</f>
        <v>-1203.6999999999998</v>
      </c>
    </row>
  </sheetData>
  <sheetProtection/>
  <mergeCells count="6">
    <mergeCell ref="E1:F1"/>
    <mergeCell ref="D2:F2"/>
    <mergeCell ref="D3:F3"/>
    <mergeCell ref="D4:F4"/>
    <mergeCell ref="A5:F5"/>
    <mergeCell ref="A18:C18"/>
  </mergeCells>
  <printOptions/>
  <pageMargins left="0.3937007874015748" right="0.3937007874015748" top="1.1811023622047245" bottom="0.3937007874015748" header="0.5118110236220472" footer="0.5118110236220472"/>
  <pageSetup fitToHeight="2" horizontalDpi="600" verticalDpi="600" orientation="landscape" paperSize="9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Gamburg</cp:lastModifiedBy>
  <cp:lastPrinted>2021-07-19T02:44:10Z</cp:lastPrinted>
  <dcterms:created xsi:type="dcterms:W3CDTF">2010-12-01T11:29:51Z</dcterms:created>
  <dcterms:modified xsi:type="dcterms:W3CDTF">2021-07-19T02:46:57Z</dcterms:modified>
  <cp:category/>
  <cp:version/>
  <cp:contentType/>
  <cp:contentStatus/>
</cp:coreProperties>
</file>